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15" windowHeight="6495" tabRatio="658" activeTab="11"/>
  </bookViews>
  <sheets>
    <sheet name="COVER PAGE" sheetId="1" r:id="rId1"/>
    <sheet name="Index" sheetId="2" r:id="rId2"/>
    <sheet name="Glance" sheetId="3" r:id="rId3"/>
    <sheet name="power station data" sheetId="4" state="hidden" r:id="rId4"/>
    <sheet name="stn.wise-power stn." sheetId="5" state="hidden" r:id="rId5"/>
    <sheet name="Energy balance sheet" sheetId="6" state="hidden" r:id="rId6"/>
    <sheet name="Transmission data" sheetId="7" state="hidden" r:id="rId7"/>
    <sheet name="GERC PENDING " sheetId="8" r:id="rId8"/>
    <sheet name="Revenue data" sheetId="9" r:id="rId9"/>
    <sheet name="Financial data" sheetId="10" r:id="rId10"/>
    <sheet name="Power stn efficiency" sheetId="11" state="hidden" r:id="rId11"/>
    <sheet name="T &amp; D loss reduction" sheetId="12" r:id="rId12"/>
    <sheet name="Meter tesing &amp; defective " sheetId="13" r:id="rId13"/>
    <sheet name="Imported coal" sheetId="14" state="hidden" r:id="rId14"/>
    <sheet name="GERC ATR" sheetId="15" state="hidden" r:id="rId15"/>
    <sheet name="Qualitative" sheetId="16" state="hidden" r:id="rId16"/>
  </sheets>
  <definedNames>
    <definedName name="_xlnm.Print_Area" localSheetId="9">'Financial data'!$A$1:$M$33</definedName>
    <definedName name="_xlnm.Print_Area" localSheetId="7">'GERC PENDING '!$A$1:$H$10</definedName>
    <definedName name="_xlnm.Print_Area" localSheetId="2">'Glance'!$A$1:$O$89</definedName>
    <definedName name="_xlnm.Print_Area" localSheetId="12">'Meter tesing &amp; defective '!$A$1:$I$17</definedName>
    <definedName name="_xlnm.Print_Area" localSheetId="8">'Revenue data'!$A$1:$M$119</definedName>
    <definedName name="_xlnm.Print_Area" localSheetId="11">'T &amp; D loss reduction'!$A$1:$L$24</definedName>
  </definedNames>
  <calcPr fullCalcOnLoad="1"/>
</workbook>
</file>

<file path=xl/sharedStrings.xml><?xml version="1.0" encoding="utf-8"?>
<sst xmlns="http://schemas.openxmlformats.org/spreadsheetml/2006/main" count="821" uniqueCount="358">
  <si>
    <t>Current year</t>
  </si>
  <si>
    <t>Proportionate monthly</t>
  </si>
  <si>
    <t>Proportionate for the period</t>
  </si>
  <si>
    <t>January</t>
  </si>
  <si>
    <t>April to January</t>
  </si>
  <si>
    <t>Tariff Order - for 2000-01</t>
  </si>
  <si>
    <t>Generation</t>
  </si>
  <si>
    <t>Auxiliary Consumption</t>
  </si>
  <si>
    <t>%</t>
  </si>
  <si>
    <t>MUs</t>
  </si>
  <si>
    <t>Metered sales</t>
  </si>
  <si>
    <t>Consumption of coal</t>
  </si>
  <si>
    <t>Consumption of gas</t>
  </si>
  <si>
    <t>Consumption of Liquid fuel</t>
  </si>
  <si>
    <t>1000 cms</t>
  </si>
  <si>
    <t>KLs</t>
  </si>
  <si>
    <t>Previous year</t>
  </si>
  <si>
    <t>Rs./ton</t>
  </si>
  <si>
    <t>Ton</t>
  </si>
  <si>
    <t>Rs./Kwh</t>
  </si>
  <si>
    <t>Rs. Crores</t>
  </si>
  <si>
    <t>Secondary consumption of fuel</t>
  </si>
  <si>
    <t>ML/Ug</t>
  </si>
  <si>
    <t>Weighted average Plant Availability Factor</t>
  </si>
  <si>
    <t>Weighted average Plant Load Factor</t>
  </si>
  <si>
    <t>% change</t>
  </si>
  <si>
    <t>Current year over previous year</t>
  </si>
  <si>
    <t>Agricultural Subsidy received</t>
  </si>
  <si>
    <t>Other Subsidy received</t>
  </si>
  <si>
    <t>Total cost excluding Profit/Return</t>
  </si>
  <si>
    <t>Repairs &amp; Maintenance</t>
  </si>
  <si>
    <t>Depreciation</t>
  </si>
  <si>
    <t>Specific consumption of coal</t>
  </si>
  <si>
    <t>Specific consumption of gas</t>
  </si>
  <si>
    <t>Specific consumption of liquid fuel</t>
  </si>
  <si>
    <t>kg/Kwh</t>
  </si>
  <si>
    <t>cms/Kwh</t>
  </si>
  <si>
    <t>Capital expenditure</t>
  </si>
  <si>
    <t>Major change in schedule of maintenance of own/other power station</t>
  </si>
  <si>
    <t>Major power station planned shutdown during the month: name, reason, no. of hours</t>
  </si>
  <si>
    <t>Major power station forced outage during the month: name, reason, no. of hours</t>
  </si>
  <si>
    <t>If any new plant is commissioned, details thereof</t>
  </si>
  <si>
    <t>Summary of details of power cut during the month</t>
  </si>
  <si>
    <t>Summary of details of T &amp; D system interruptions during the month</t>
  </si>
  <si>
    <t>Summary of details of metering</t>
  </si>
  <si>
    <t>New borrowings received during the month</t>
  </si>
  <si>
    <t>New meters purchased: type, no., amount</t>
  </si>
  <si>
    <t>Summary of details of major capital expenditure on T &amp; D system</t>
  </si>
  <si>
    <t>Progress under the APDRP scheme</t>
  </si>
  <si>
    <t>Pending jobs in respect of directions given by GERC</t>
  </si>
  <si>
    <t>Initiatives taken in respect of quality of supply</t>
  </si>
  <si>
    <t>Initiatives taken in respect of accounting system</t>
  </si>
  <si>
    <t>Initiatives taken in respect of computerization</t>
  </si>
  <si>
    <t>Initiatives taken in respect of efficiency improvement at power station</t>
  </si>
  <si>
    <t>Initiatives taken in respect of efficiency improvement in T &amp; D system</t>
  </si>
  <si>
    <t>Initiatives taken in respect of reduction in cost</t>
  </si>
  <si>
    <t>Initiatives taken in respect of Rural electrification</t>
  </si>
  <si>
    <t>No. of consumers</t>
  </si>
  <si>
    <t>Residential</t>
  </si>
  <si>
    <t>Commercial</t>
  </si>
  <si>
    <t>Industrial LT</t>
  </si>
  <si>
    <t>Agriculture</t>
  </si>
  <si>
    <t>HT</t>
  </si>
  <si>
    <t>No. of units sold</t>
  </si>
  <si>
    <t>Sales revenue</t>
  </si>
  <si>
    <t>Sales realisation</t>
  </si>
  <si>
    <t>M.KWH</t>
  </si>
  <si>
    <t>Rs.crores</t>
  </si>
  <si>
    <t>Sales realisation - fixed charge</t>
  </si>
  <si>
    <t>Sales realisation - energy charge</t>
  </si>
  <si>
    <t>Units sold per consumer</t>
  </si>
  <si>
    <t>Sales Revenue data</t>
  </si>
  <si>
    <t>INDEX</t>
  </si>
  <si>
    <t>Page no.</t>
  </si>
  <si>
    <t>I</t>
  </si>
  <si>
    <t>II</t>
  </si>
  <si>
    <t>III</t>
  </si>
  <si>
    <t>IV</t>
  </si>
  <si>
    <t>SUBMITTED TO : GUJARAT ELECTRICITY REGULATORY COMMISSION</t>
  </si>
  <si>
    <t>Other (specify)</t>
  </si>
  <si>
    <t>Licensees</t>
  </si>
  <si>
    <t>Financial data</t>
  </si>
  <si>
    <t>Revenue</t>
  </si>
  <si>
    <t>Sale of Electricity</t>
  </si>
  <si>
    <t>Government Subsidy</t>
  </si>
  <si>
    <t>Operating Expenses</t>
  </si>
  <si>
    <t>Power Purchase Costs</t>
  </si>
  <si>
    <t>Fuel Expense</t>
  </si>
  <si>
    <t>Employee Cost</t>
  </si>
  <si>
    <t>Repairs and Maintenance</t>
  </si>
  <si>
    <t>Administrative and General Expense</t>
  </si>
  <si>
    <t>Other Operating Costs</t>
  </si>
  <si>
    <t>Other Expenses</t>
  </si>
  <si>
    <t>Surplus (deficit) excluding rate of return</t>
  </si>
  <si>
    <t>Total Revenue</t>
  </si>
  <si>
    <t xml:space="preserve">   -Fixed </t>
  </si>
  <si>
    <t xml:space="preserve">   -Variable</t>
  </si>
  <si>
    <t>Total expenses</t>
  </si>
  <si>
    <t>Taxes, if any</t>
  </si>
  <si>
    <t>Other income</t>
  </si>
  <si>
    <t xml:space="preserve">Interest </t>
  </si>
  <si>
    <t>Calculation of return</t>
  </si>
  <si>
    <t>Other significant events</t>
  </si>
  <si>
    <t>Installed capacity</t>
  </si>
  <si>
    <t>Derated capacity</t>
  </si>
  <si>
    <t>Kcal/kwh</t>
  </si>
  <si>
    <t>Actual Heat rate</t>
  </si>
  <si>
    <t>Design Heat rate</t>
  </si>
  <si>
    <t>Ltr/Kwh</t>
  </si>
  <si>
    <t>C.V.</t>
  </si>
  <si>
    <t>Hz</t>
  </si>
  <si>
    <t>Highest Frequency</t>
  </si>
  <si>
    <t>Lowest Frequency</t>
  </si>
  <si>
    <t>Effect of use of imported coal</t>
  </si>
  <si>
    <t>Qualitative statement of performance : Brief description in a few sentences</t>
  </si>
  <si>
    <t>Auxiliary consumption</t>
  </si>
  <si>
    <t>GT loss</t>
  </si>
  <si>
    <t>Purchase pf power</t>
  </si>
  <si>
    <t>Estimated units of unmetered sales</t>
  </si>
  <si>
    <t>Mus</t>
  </si>
  <si>
    <t>Net generation (1-2-3)</t>
  </si>
  <si>
    <t>Units sent out (4+5)</t>
  </si>
  <si>
    <t>Backing down of generation</t>
  </si>
  <si>
    <t>Kcal./kg(/cm/ltr)</t>
  </si>
  <si>
    <t>Frequency at peak demand</t>
  </si>
  <si>
    <t xml:space="preserve">Power station key control data station wise </t>
  </si>
  <si>
    <t>Power station key control data total</t>
  </si>
  <si>
    <t>Purchase of Power station wise</t>
  </si>
  <si>
    <t>Share of central sector station wise</t>
  </si>
  <si>
    <t>MW</t>
  </si>
  <si>
    <t>Energy Balance sheet</t>
  </si>
  <si>
    <t>Total estimated sales (7+ 8)</t>
  </si>
  <si>
    <t>Total T &amp; D loss (6-9)</t>
  </si>
  <si>
    <t>Total T &amp; D loss (10/6)*100</t>
  </si>
  <si>
    <t>400 KV lines :</t>
  </si>
  <si>
    <t>Non-availability ckt.k.m.Hrs.</t>
  </si>
  <si>
    <t>% availability</t>
  </si>
  <si>
    <t>132 KV lines :</t>
  </si>
  <si>
    <t>66 KV lines :</t>
  </si>
  <si>
    <t>Transmission system data</t>
  </si>
  <si>
    <t>No.of S/S completed / commissioned</t>
  </si>
  <si>
    <t>New lines completed / commissioned</t>
  </si>
  <si>
    <t xml:space="preserve">Non-availability </t>
  </si>
  <si>
    <t>ckt.k.m.Hrs.</t>
  </si>
  <si>
    <t>No.</t>
  </si>
  <si>
    <t xml:space="preserve">Transformer augmentation </t>
  </si>
  <si>
    <t>MVA</t>
  </si>
  <si>
    <t>Length</t>
  </si>
  <si>
    <t>Circuit KMs</t>
  </si>
  <si>
    <t>MVAR</t>
  </si>
  <si>
    <t>Total Reactive compensation</t>
  </si>
  <si>
    <t>(A)</t>
  </si>
  <si>
    <t>(B)</t>
  </si>
  <si>
    <t>(C)</t>
  </si>
  <si>
    <t>(D)</t>
  </si>
  <si>
    <t>(E)</t>
  </si>
  <si>
    <t>(F)</t>
  </si>
  <si>
    <t>(G)</t>
  </si>
  <si>
    <t>Average Cost of supply</t>
  </si>
  <si>
    <t xml:space="preserve">LT </t>
  </si>
  <si>
    <t>Amount realised against theft of energy</t>
  </si>
  <si>
    <t>Total HT + EHT</t>
  </si>
  <si>
    <t>Total LT excluding agriculture</t>
  </si>
  <si>
    <t>Total LT including agriculture</t>
  </si>
  <si>
    <t>Total HT + EHT + LT</t>
  </si>
  <si>
    <t>Cost at bus bar</t>
  </si>
  <si>
    <t>Special observations on above points</t>
  </si>
  <si>
    <t>Cost of supply at EHT (at 66 KV)</t>
  </si>
  <si>
    <t>Cost of supply at HT (at 11 KV)</t>
  </si>
  <si>
    <t>Cost of supply at LT (at 400 / 230 V)</t>
  </si>
  <si>
    <t>Total</t>
  </si>
  <si>
    <t>Cumulative</t>
  </si>
  <si>
    <t>Quarterly</t>
  </si>
  <si>
    <t>Single phase</t>
  </si>
  <si>
    <t>Three phase</t>
  </si>
  <si>
    <t>Total capacity of laboratory</t>
  </si>
  <si>
    <t>Pending for testing at the end of the period</t>
  </si>
  <si>
    <t>Meter testing</t>
  </si>
  <si>
    <t>Detected - op.balance</t>
  </si>
  <si>
    <t>Added</t>
  </si>
  <si>
    <t>Total to be attended</t>
  </si>
  <si>
    <t>Replaced / repaired</t>
  </si>
  <si>
    <t>Pending at the end of the period</t>
  </si>
  <si>
    <t>Name of the unit / station</t>
  </si>
  <si>
    <t>Current period</t>
  </si>
  <si>
    <t>Previous period</t>
  </si>
  <si>
    <t>Date on which started to use imported coal</t>
  </si>
  <si>
    <t>Comparative statistics :</t>
  </si>
  <si>
    <t>Period from</t>
  </si>
  <si>
    <t xml:space="preserve">Period to </t>
  </si>
  <si>
    <t>PLF</t>
  </si>
  <si>
    <t>Specific Coal consumption</t>
  </si>
  <si>
    <t>Proportion of Indegenious coal</t>
  </si>
  <si>
    <t>Proportion of Imported coal</t>
  </si>
  <si>
    <t>Specific secondary oil consumption</t>
  </si>
  <si>
    <t>Price of coal consumed - Indegenious</t>
  </si>
  <si>
    <t>Price of coal consumed - Imported</t>
  </si>
  <si>
    <t>Price of coal consumed - Total</t>
  </si>
  <si>
    <t xml:space="preserve">Planned / forced outage of power station </t>
  </si>
  <si>
    <t>Hours</t>
  </si>
  <si>
    <t>Expenditure on repairs and maintenance</t>
  </si>
  <si>
    <t>Difference</t>
  </si>
  <si>
    <t>Expenditure on coal handling</t>
  </si>
  <si>
    <t>Total Amount saved due to use of imported coal</t>
  </si>
  <si>
    <t>Rs.lakhs</t>
  </si>
  <si>
    <t>Kg/kwh</t>
  </si>
  <si>
    <t>ML/kwh</t>
  </si>
  <si>
    <t>Power station efficiency</t>
  </si>
  <si>
    <t>Heat rate</t>
  </si>
  <si>
    <t>K Cal/kwh</t>
  </si>
  <si>
    <t>K Cal/kg</t>
  </si>
  <si>
    <t>C.V. of coal consumed - Indegenious</t>
  </si>
  <si>
    <t>C.V. of coal consumed - Imported</t>
  </si>
  <si>
    <t>C.V. of coal consumed - Total</t>
  </si>
  <si>
    <t>Total no.of units of power station</t>
  </si>
  <si>
    <t>No.of units of power station for which energy audit studies carried out</t>
  </si>
  <si>
    <t>Details of units of power station for which energy audit studies carried out for __ years :</t>
  </si>
  <si>
    <t>Name of unit</t>
  </si>
  <si>
    <t>Energy audit study carried out on date ___</t>
  </si>
  <si>
    <t>Energy audit study carried out by :</t>
  </si>
  <si>
    <t>Capacity</t>
  </si>
  <si>
    <t>Fuel used</t>
  </si>
  <si>
    <t>Boiler</t>
  </si>
  <si>
    <t>Turbine</t>
  </si>
  <si>
    <t>Cooling tower</t>
  </si>
  <si>
    <t>DM plant</t>
  </si>
  <si>
    <t>Lighting</t>
  </si>
  <si>
    <t>Coal / ash handling plant</t>
  </si>
  <si>
    <t>Pumps</t>
  </si>
  <si>
    <t>Fans</t>
  </si>
  <si>
    <t>Amount saved due to implementation of suggestions:</t>
  </si>
  <si>
    <t>Findings /suggestions of the energy audit study in brief:</t>
  </si>
  <si>
    <t>Suggestions of the energy audit study implemented in brief:</t>
  </si>
  <si>
    <t>Tested during the period</t>
  </si>
  <si>
    <t>Total no.of directions</t>
  </si>
  <si>
    <t>Directions already complied</t>
  </si>
  <si>
    <t>Directions to be complied later</t>
  </si>
  <si>
    <t>Directions pending :</t>
  </si>
  <si>
    <t>Non-compliance</t>
  </si>
  <si>
    <t>Responsible External factor</t>
  </si>
  <si>
    <t>Responsible Internal factor</t>
  </si>
  <si>
    <t>Action plan for compliance</t>
  </si>
  <si>
    <t>Status and whether complied during current period</t>
  </si>
  <si>
    <t>Status of directions given by GERC</t>
  </si>
  <si>
    <t>No.of consumers and units sold</t>
  </si>
  <si>
    <t>Key Parameters at a glance</t>
  </si>
  <si>
    <t>Page : 1</t>
  </si>
  <si>
    <t>Page : 2</t>
  </si>
  <si>
    <t>Page : 4</t>
  </si>
  <si>
    <t>Page : 3</t>
  </si>
  <si>
    <t>I  -  KEY PARAMETERS</t>
  </si>
  <si>
    <t>III  -  SALES AND REVENUE DATA</t>
  </si>
  <si>
    <t>NO.OF CONSUMERS AND UNITS SOLD</t>
  </si>
  <si>
    <t>SALES REVENUE AMOUNT &amp; PAISE/UNIT</t>
  </si>
  <si>
    <t>Page : 8</t>
  </si>
  <si>
    <t>Sales revenue amount and paise/unit</t>
  </si>
  <si>
    <t>Sales revenue fix and energy charge paise/unit and units sold per consumer</t>
  </si>
  <si>
    <t>II  -  STATUS OF DIRECTIONS GIVEN BY GERC</t>
  </si>
  <si>
    <t>A</t>
  </si>
  <si>
    <t>B</t>
  </si>
  <si>
    <t>EXPENSES :</t>
  </si>
  <si>
    <t>C</t>
  </si>
  <si>
    <t>D</t>
  </si>
  <si>
    <t>IV  -  FINANCIAL DATA</t>
  </si>
  <si>
    <t>Page : 10</t>
  </si>
  <si>
    <t>Power supply position - 1</t>
  </si>
  <si>
    <t>POWER SUPPLY POSITION - 1</t>
  </si>
  <si>
    <t>Power Purchase</t>
  </si>
  <si>
    <t>(b) Actual purchase</t>
  </si>
  <si>
    <t>Total purchase of power</t>
  </si>
  <si>
    <t>Sales, billing and realisation:</t>
  </si>
  <si>
    <t>V</t>
  </si>
  <si>
    <t>Total generation + purchase of power</t>
  </si>
  <si>
    <t>Energy Balance sheet:</t>
  </si>
  <si>
    <t>Billed - theft assessment</t>
  </si>
  <si>
    <t>Cost of supply</t>
  </si>
  <si>
    <t>Average Sales realisation</t>
  </si>
  <si>
    <t>Average cost of purchase of power</t>
  </si>
  <si>
    <t>New long term borrowings</t>
  </si>
  <si>
    <t>Bank overdraft as at the end of the quarter</t>
  </si>
  <si>
    <t>EHT</t>
  </si>
  <si>
    <t>Billed - metered + unmetered</t>
  </si>
  <si>
    <t>Total Billed (1+2)</t>
  </si>
  <si>
    <t>Amount realised - billed metered +unmetered</t>
  </si>
  <si>
    <t>Metered + Estimated unmetered sales</t>
  </si>
  <si>
    <t>Total Amount realised (4+5)</t>
  </si>
  <si>
    <t>Purchase from Central sector  (a) Share</t>
  </si>
  <si>
    <t>COST OF SUPPLY - 2</t>
  </si>
  <si>
    <t>FINANCIAL DATA - 3</t>
  </si>
  <si>
    <t>Cost of supply - 2</t>
  </si>
  <si>
    <t>Financial data - 3</t>
  </si>
  <si>
    <t>SALES REVENUE FIXED AND ENERGY CHARGE PAISE/UNIT AND UNITS SOLD PER CONSUMER</t>
  </si>
  <si>
    <t>Distribution : key data</t>
  </si>
  <si>
    <t>Action plan for T &amp; D losses &amp; Losses greater than 25% feeder wise</t>
  </si>
  <si>
    <t>Page : 5</t>
  </si>
  <si>
    <t>V  -   DISTRIBUTION - KEY DATA</t>
  </si>
  <si>
    <t>Purchase from IPPs/CPPs</t>
  </si>
  <si>
    <t>Purchase from GUVNL</t>
  </si>
  <si>
    <t>Units sent out</t>
  </si>
  <si>
    <t>T &amp; D loss(2-3)</t>
  </si>
  <si>
    <t>T &amp; D loss (4)/(2)*100</t>
  </si>
  <si>
    <t>Amount realised as % of amount billed (6)/(3)</t>
  </si>
  <si>
    <t>Cost of Power purchase</t>
  </si>
  <si>
    <t>Employees Cost</t>
  </si>
  <si>
    <t>Admin and General expenses</t>
  </si>
  <si>
    <t>Bad debts</t>
  </si>
  <si>
    <t>Non Tariff Income</t>
  </si>
  <si>
    <t>Total (7 to 13)</t>
  </si>
  <si>
    <t>Cost of power purchase as % of total cost (1) / (8)</t>
  </si>
  <si>
    <t>PREPARED BY : "UGVCL,Mehsana"</t>
  </si>
  <si>
    <t>V  -  DISTRIBUTION - KEY DATA</t>
  </si>
  <si>
    <t>Sr No</t>
  </si>
  <si>
    <t>Category</t>
  </si>
  <si>
    <t>Circle</t>
  </si>
  <si>
    <t>Nos of feeders where losses increased in current period</t>
  </si>
  <si>
    <t>Reason thereof and action being taken</t>
  </si>
  <si>
    <t xml:space="preserve">Total nos. of feeders     </t>
  </si>
  <si>
    <t>GIDC</t>
  </si>
  <si>
    <t>MSH</t>
  </si>
  <si>
    <t>SBT</t>
  </si>
  <si>
    <t>PAL</t>
  </si>
  <si>
    <t>HMT</t>
  </si>
  <si>
    <t>UGVCL</t>
  </si>
  <si>
    <t>URBAN</t>
  </si>
  <si>
    <t>IND</t>
  </si>
  <si>
    <t>Page : 6</t>
  </si>
  <si>
    <t>Page : 7</t>
  </si>
  <si>
    <t xml:space="preserve">Action plan for reducing T &amp; D losses in urban, industrial and GIDC feeders      </t>
  </si>
  <si>
    <t>Page-9</t>
  </si>
  <si>
    <t>No</t>
  </si>
  <si>
    <t>Rs/Kwh</t>
  </si>
  <si>
    <t>Meter testing(NEW+OLD)</t>
  </si>
  <si>
    <t xml:space="preserve">Nos. of feeders having losses more than 25%     </t>
  </si>
  <si>
    <t xml:space="preserve">Nos. of feeders having losses more than25 %     </t>
  </si>
  <si>
    <t xml:space="preserve">Nos. of feeders having losses more than 25 %     </t>
  </si>
  <si>
    <t xml:space="preserve">Nos. of feeders having losses more than 25 %    </t>
  </si>
  <si>
    <t>kwh per consumer</t>
  </si>
  <si>
    <t>Sales amount including other income</t>
  </si>
  <si>
    <t>Directions to be complied at the Time of next tariff petition (APR)</t>
  </si>
  <si>
    <t xml:space="preserve">Details of non-working defective meters at consumer premises </t>
  </si>
  <si>
    <t xml:space="preserve">Overall % losses    </t>
  </si>
  <si>
    <t>Nos of Feeder as well as overall losses of the company has decreased as comp.to last year</t>
  </si>
  <si>
    <t>Cumulative(Audited)</t>
  </si>
  <si>
    <t>4th quarter2009-2010</t>
  </si>
  <si>
    <t>4th Quarter 2009.10</t>
  </si>
  <si>
    <t>Note:- Figures of F.Y. 2009-10 are provisional.</t>
  </si>
  <si>
    <t>Meter testing and details of non-working defective meters for 4th Qtr. 2009-10</t>
  </si>
  <si>
    <t>34 Benches</t>
  </si>
  <si>
    <t>17 Benches</t>
  </si>
  <si>
    <t>51 Benches</t>
  </si>
  <si>
    <t>Cummulative March'10</t>
  </si>
  <si>
    <t>Cummulative March'09</t>
  </si>
  <si>
    <t>Overall losses of the company has decreased as comp.to last year</t>
  </si>
  <si>
    <t>Direction nos.</t>
  </si>
  <si>
    <t>Will be complied at the time of filing of Annual Performance Review for the year 2010-11 before commission</t>
  </si>
  <si>
    <t>REGULATORY INFORMATION REPORT FOR THE                                                    QUARTER : 4th of 2009-10</t>
  </si>
  <si>
    <t>Period : Jan. '10 To March '10</t>
  </si>
  <si>
    <t xml:space="preserve"> overall losses of the company has risen slightly as comp.to last year due to increase in load in same infrastructure within permissible limits resulting in increased  I2R losses.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</si>
</sst>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 &quot;#,##0;&quot;Rs &quot;\-#,##0"/>
    <numFmt numFmtId="165" formatCode="&quot;Rs &quot;#,##0;[Red]&quot;Rs &quot;\-#,##0"/>
    <numFmt numFmtId="166" formatCode="&quot;Rs &quot;#,##0.00;&quot;Rs &quot;\-#,##0.00"/>
    <numFmt numFmtId="167" formatCode="&quot;Rs &quot;#,##0.00;[Red]&quot;Rs &quot;\-#,##0.00"/>
    <numFmt numFmtId="168" formatCode="_ &quot;Rs &quot;* #,##0_ ;_ &quot;Rs &quot;* \-#,##0_ ;_ &quot;Rs &quot;* &quot;-&quot;_ ;_ @_ "/>
    <numFmt numFmtId="169" formatCode="_ * #,##0_ ;_ * \-#,##0_ ;_ * &quot;-&quot;_ ;_ @_ "/>
    <numFmt numFmtId="170" formatCode="_ &quot;Rs &quot;* #,##0.00_ ;_ &quot;Rs &quot;* \-#,##0.00_ ;_ &quot;Rs &quot;* &quot;-&quot;??_ ;_ @_ "/>
    <numFmt numFmtId="171" formatCode="_ * #,##0.00_ ;_ * \-#,##0.00_ ;_ * &quot;-&quot;??_ ;_ @_ 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0.000000000"/>
    <numFmt numFmtId="178" formatCode="0.00000000"/>
    <numFmt numFmtId="179" formatCode="0.0000000"/>
    <numFmt numFmtId="180" formatCode="0.000000000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14"/>
      <name val="Arial"/>
      <family val="2"/>
    </font>
    <font>
      <b/>
      <sz val="16"/>
      <color indexed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7"/>
      <name val="Arial"/>
      <family val="2"/>
    </font>
    <font>
      <sz val="14"/>
      <color indexed="14"/>
      <name val="Arial"/>
      <family val="2"/>
    </font>
    <font>
      <sz val="12"/>
      <color indexed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11"/>
      <color indexed="12"/>
      <name val="Arial"/>
      <family val="2"/>
    </font>
    <font>
      <b/>
      <sz val="14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7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30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2" fontId="19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8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0" fillId="0" borderId="19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28" fillId="0" borderId="15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15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wrapText="1"/>
    </xf>
    <xf numFmtId="0" fontId="22" fillId="0" borderId="24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2" fontId="27" fillId="0" borderId="18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/>
    </xf>
    <xf numFmtId="2" fontId="27" fillId="0" borderId="20" xfId="0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2" fontId="27" fillId="0" borderId="2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" fontId="27" fillId="0" borderId="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1" fontId="27" fillId="0" borderId="20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vertical="center" wrapText="1"/>
    </xf>
    <xf numFmtId="0" fontId="0" fillId="0" borderId="1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28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/>
    </xf>
    <xf numFmtId="2" fontId="25" fillId="0" borderId="20" xfId="0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2" fontId="22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" fontId="27" fillId="0" borderId="18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19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2" fontId="27" fillId="0" borderId="0" xfId="0" applyNumberFormat="1" applyFont="1" applyFill="1" applyAlignment="1">
      <alignment horizontal="center"/>
    </xf>
    <xf numFmtId="2" fontId="27" fillId="0" borderId="0" xfId="0" applyNumberFormat="1" applyFont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27" fillId="24" borderId="0" xfId="0" applyNumberFormat="1" applyFont="1" applyFill="1" applyBorder="1" applyAlignment="1">
      <alignment horizontal="center"/>
    </xf>
    <xf numFmtId="2" fontId="27" fillId="24" borderId="20" xfId="0" applyNumberFormat="1" applyFont="1" applyFill="1" applyBorder="1" applyAlignment="1">
      <alignment horizontal="center"/>
    </xf>
    <xf numFmtId="2" fontId="12" fillId="24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2" fontId="27" fillId="24" borderId="10" xfId="0" applyNumberFormat="1" applyFont="1" applyFill="1" applyBorder="1" applyAlignment="1">
      <alignment horizontal="center"/>
    </xf>
    <xf numFmtId="2" fontId="12" fillId="24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2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8" fillId="0" borderId="26" xfId="0" applyFont="1" applyFill="1" applyBorder="1" applyAlignment="1">
      <alignment horizontal="center" wrapText="1"/>
    </xf>
    <xf numFmtId="0" fontId="28" fillId="0" borderId="27" xfId="0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28" fillId="0" borderId="38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28" fillId="0" borderId="15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8" fillId="0" borderId="18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8.7109375" style="0" customWidth="1"/>
  </cols>
  <sheetData>
    <row r="1" ht="105" customHeight="1" thickBot="1">
      <c r="A1" s="87" t="s">
        <v>355</v>
      </c>
    </row>
    <row r="2" ht="79.5" customHeight="1" thickBot="1">
      <c r="A2" s="86" t="s">
        <v>309</v>
      </c>
    </row>
    <row r="3" ht="53.25" thickBot="1">
      <c r="A3" s="86" t="s">
        <v>78</v>
      </c>
    </row>
    <row r="4" ht="41.25" customHeight="1" thickBot="1">
      <c r="A4" s="86" t="s">
        <v>356</v>
      </c>
    </row>
  </sheetData>
  <sheetProtection/>
  <printOptions horizontalCentered="1" verticalCentered="1"/>
  <pageMargins left="1.25" right="0.75" top="1" bottom="1" header="0.5" footer="0.5"/>
  <pageSetup horizontalDpi="600" verticalDpi="600" orientation="landscape" paperSize="9" scale="160" r:id="rId1"/>
  <headerFooter alignWithMargins="0">
    <oddFooter>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zoomScaleSheetLayoutView="100" zoomScalePageLayoutView="0" workbookViewId="0" topLeftCell="A43">
      <selection activeCell="C34" sqref="C34"/>
    </sheetView>
  </sheetViews>
  <sheetFormatPr defaultColWidth="9.140625" defaultRowHeight="12.75"/>
  <cols>
    <col min="1" max="1" width="4.7109375" style="26" customWidth="1"/>
    <col min="2" max="2" width="4.7109375" style="18" customWidth="1"/>
    <col min="3" max="3" width="46.57421875" style="20" customWidth="1"/>
    <col min="4" max="4" width="12.421875" style="20" hidden="1" customWidth="1"/>
    <col min="5" max="5" width="7.421875" style="22" hidden="1" customWidth="1"/>
    <col min="6" max="6" width="15.28125" style="22" customWidth="1"/>
    <col min="7" max="7" width="12.421875" style="18" hidden="1" customWidth="1"/>
    <col min="8" max="8" width="11.7109375" style="23" hidden="1" customWidth="1"/>
    <col min="9" max="9" width="17.8515625" style="23" customWidth="1"/>
    <col min="10" max="10" width="0.2890625" style="18" customWidth="1"/>
    <col min="11" max="11" width="0.42578125" style="22" hidden="1" customWidth="1"/>
    <col min="12" max="12" width="12.7109375" style="22" customWidth="1"/>
    <col min="13" max="13" width="0.2890625" style="18" customWidth="1"/>
    <col min="14" max="14" width="13.57421875" style="24" hidden="1" customWidth="1"/>
    <col min="15" max="16384" width="9.140625" style="18" customWidth="1"/>
  </cols>
  <sheetData>
    <row r="1" spans="1:12" ht="23.25">
      <c r="A1" s="298" t="s">
        <v>263</v>
      </c>
      <c r="B1" s="299"/>
      <c r="C1" s="299"/>
      <c r="D1" s="299"/>
      <c r="E1" s="299"/>
      <c r="F1" s="299"/>
      <c r="G1" s="299"/>
      <c r="H1" s="299"/>
      <c r="I1" s="299"/>
      <c r="J1" s="299"/>
      <c r="K1" s="311" t="s">
        <v>254</v>
      </c>
      <c r="L1" s="312"/>
    </row>
    <row r="2" spans="1:12" ht="3" customHeight="1">
      <c r="A2" s="202"/>
      <c r="B2" s="33"/>
      <c r="C2" s="81"/>
      <c r="D2" s="81"/>
      <c r="E2" s="33"/>
      <c r="F2" s="33"/>
      <c r="G2" s="33"/>
      <c r="H2" s="33"/>
      <c r="I2" s="33"/>
      <c r="J2" s="33"/>
      <c r="K2" s="33"/>
      <c r="L2" s="133"/>
    </row>
    <row r="3" spans="1:14" ht="33.75" customHeight="1">
      <c r="A3" s="202"/>
      <c r="B3" s="33"/>
      <c r="C3" s="78" t="s">
        <v>20</v>
      </c>
      <c r="D3" s="81"/>
      <c r="E3" s="295" t="s">
        <v>0</v>
      </c>
      <c r="F3" s="295"/>
      <c r="G3" s="81"/>
      <c r="H3" s="295" t="s">
        <v>16</v>
      </c>
      <c r="I3" s="295"/>
      <c r="J3" s="81"/>
      <c r="K3" s="296" t="s">
        <v>25</v>
      </c>
      <c r="L3" s="297"/>
      <c r="M3" s="20"/>
      <c r="N3" s="29" t="s">
        <v>5</v>
      </c>
    </row>
    <row r="4" spans="1:14" ht="3" customHeight="1">
      <c r="A4" s="202"/>
      <c r="B4" s="33"/>
      <c r="C4" s="81"/>
      <c r="D4" s="81"/>
      <c r="E4" s="36"/>
      <c r="F4" s="36"/>
      <c r="G4" s="81"/>
      <c r="H4" s="36"/>
      <c r="I4" s="36"/>
      <c r="J4" s="81"/>
      <c r="K4" s="81"/>
      <c r="L4" s="138"/>
      <c r="M4" s="20"/>
      <c r="N4" s="27"/>
    </row>
    <row r="5" spans="1:14" ht="12.75">
      <c r="A5" s="202"/>
      <c r="B5" s="33"/>
      <c r="C5" s="81"/>
      <c r="D5" s="81"/>
      <c r="E5" s="36" t="s">
        <v>172</v>
      </c>
      <c r="F5" s="139" t="s">
        <v>171</v>
      </c>
      <c r="G5" s="36"/>
      <c r="H5" s="36" t="s">
        <v>172</v>
      </c>
      <c r="I5" s="139" t="s">
        <v>342</v>
      </c>
      <c r="J5" s="81"/>
      <c r="K5" s="36" t="s">
        <v>172</v>
      </c>
      <c r="L5" s="140" t="s">
        <v>171</v>
      </c>
      <c r="M5" s="20"/>
      <c r="N5" s="29"/>
    </row>
    <row r="6" spans="1:12" s="55" customFormat="1" ht="18">
      <c r="A6" s="141" t="s">
        <v>258</v>
      </c>
      <c r="B6" s="82"/>
      <c r="C6" s="82" t="s">
        <v>82</v>
      </c>
      <c r="D6" s="82"/>
      <c r="E6" s="85"/>
      <c r="F6" s="85"/>
      <c r="G6" s="85"/>
      <c r="H6" s="85"/>
      <c r="I6" s="85"/>
      <c r="J6" s="85"/>
      <c r="K6" s="85"/>
      <c r="L6" s="143"/>
    </row>
    <row r="7" spans="1:12" ht="15">
      <c r="A7" s="202"/>
      <c r="B7" s="33">
        <v>1</v>
      </c>
      <c r="C7" s="46" t="s">
        <v>83</v>
      </c>
      <c r="D7" s="81"/>
      <c r="E7" s="33"/>
      <c r="F7" s="103">
        <v>3858.31</v>
      </c>
      <c r="G7" s="104"/>
      <c r="H7" s="104"/>
      <c r="I7" s="103">
        <v>3589.37</v>
      </c>
      <c r="J7" s="104"/>
      <c r="K7" s="105">
        <v>45.18639092728485</v>
      </c>
      <c r="L7" s="146">
        <f>(F7-I7)*100/I7</f>
        <v>7.492679773887899</v>
      </c>
    </row>
    <row r="8" spans="1:12" ht="15">
      <c r="A8" s="202"/>
      <c r="B8" s="33">
        <v>2</v>
      </c>
      <c r="C8" s="46" t="s">
        <v>84</v>
      </c>
      <c r="D8" s="81"/>
      <c r="E8" s="33"/>
      <c r="F8" s="103">
        <v>571.29</v>
      </c>
      <c r="G8" s="104"/>
      <c r="H8" s="104"/>
      <c r="I8" s="103">
        <v>571.29</v>
      </c>
      <c r="J8" s="104"/>
      <c r="K8" s="105">
        <v>-0.28490028490028696</v>
      </c>
      <c r="L8" s="146">
        <f>(F8-I8)*100/I8</f>
        <v>0</v>
      </c>
    </row>
    <row r="9" spans="1:12" ht="15">
      <c r="A9" s="202"/>
      <c r="B9" s="33">
        <v>3</v>
      </c>
      <c r="C9" s="46" t="s">
        <v>99</v>
      </c>
      <c r="D9" s="81"/>
      <c r="E9" s="33"/>
      <c r="F9" s="103">
        <v>27.52</v>
      </c>
      <c r="G9" s="104"/>
      <c r="H9" s="104"/>
      <c r="I9" s="103">
        <v>106.34</v>
      </c>
      <c r="J9" s="104"/>
      <c r="K9" s="105">
        <v>-30.226415094339625</v>
      </c>
      <c r="L9" s="146">
        <f>(F9-I9)*100/I9</f>
        <v>-74.12074478089148</v>
      </c>
    </row>
    <row r="10" spans="1:14" ht="15.75">
      <c r="A10" s="202"/>
      <c r="B10" s="33">
        <v>4</v>
      </c>
      <c r="C10" s="78" t="s">
        <v>94</v>
      </c>
      <c r="D10" s="81"/>
      <c r="E10" s="33"/>
      <c r="F10" s="83">
        <f>F7+F8+F9</f>
        <v>4457.120000000001</v>
      </c>
      <c r="G10" s="83">
        <f>G7+G8+G9</f>
        <v>0</v>
      </c>
      <c r="H10" s="83">
        <f>H7+H8+H9</f>
        <v>0</v>
      </c>
      <c r="I10" s="83">
        <f>I7+I8+I9</f>
        <v>4267</v>
      </c>
      <c r="J10" s="36"/>
      <c r="K10" s="238">
        <v>35.85671529315047</v>
      </c>
      <c r="L10" s="83">
        <f>(F10-I10)*100/I10</f>
        <v>4.455589407077591</v>
      </c>
      <c r="M10" s="22">
        <f>M7+M8+M9</f>
        <v>0</v>
      </c>
      <c r="N10" s="22">
        <f>N7+N8+N9</f>
        <v>0</v>
      </c>
    </row>
    <row r="11" spans="1:12" ht="15">
      <c r="A11" s="202"/>
      <c r="B11" s="33"/>
      <c r="C11" s="46"/>
      <c r="D11" s="81"/>
      <c r="E11" s="33"/>
      <c r="F11" s="233"/>
      <c r="G11" s="234"/>
      <c r="H11" s="234"/>
      <c r="I11" s="233"/>
      <c r="J11" s="104"/>
      <c r="K11" s="105"/>
      <c r="L11" s="236"/>
    </row>
    <row r="12" spans="1:12" s="55" customFormat="1" ht="18">
      <c r="A12" s="141" t="s">
        <v>259</v>
      </c>
      <c r="B12" s="85"/>
      <c r="C12" s="82" t="s">
        <v>260</v>
      </c>
      <c r="D12" s="82"/>
      <c r="E12" s="85"/>
      <c r="F12" s="106"/>
      <c r="G12" s="107"/>
      <c r="H12" s="107"/>
      <c r="I12" s="106"/>
      <c r="J12" s="107"/>
      <c r="K12" s="108"/>
      <c r="L12" s="237"/>
    </row>
    <row r="13" spans="1:12" ht="15.75">
      <c r="A13" s="202"/>
      <c r="B13" s="33"/>
      <c r="C13" s="78" t="s">
        <v>85</v>
      </c>
      <c r="D13" s="81"/>
      <c r="E13" s="33"/>
      <c r="F13" s="232"/>
      <c r="G13" s="235"/>
      <c r="H13" s="235"/>
      <c r="I13" s="232"/>
      <c r="J13" s="104"/>
      <c r="K13" s="105"/>
      <c r="L13" s="236"/>
    </row>
    <row r="14" spans="1:12" ht="15">
      <c r="A14" s="202"/>
      <c r="B14" s="33">
        <v>1</v>
      </c>
      <c r="C14" s="46" t="s">
        <v>86</v>
      </c>
      <c r="D14" s="81"/>
      <c r="E14" s="33"/>
      <c r="F14" s="232">
        <v>4383.62</v>
      </c>
      <c r="G14" s="235"/>
      <c r="H14" s="235"/>
      <c r="I14" s="232">
        <v>3720.33</v>
      </c>
      <c r="J14" s="104"/>
      <c r="K14" s="105">
        <v>30.682680332679617</v>
      </c>
      <c r="L14" s="146">
        <f aca="true" t="shared" si="0" ref="L14:L30">(F14-I14)*100/I14</f>
        <v>17.82879475745431</v>
      </c>
    </row>
    <row r="15" spans="1:12" ht="15">
      <c r="A15" s="202"/>
      <c r="B15" s="33">
        <v>2</v>
      </c>
      <c r="C15" s="46" t="s">
        <v>95</v>
      </c>
      <c r="D15" s="81"/>
      <c r="E15" s="33"/>
      <c r="F15" s="232"/>
      <c r="G15" s="235"/>
      <c r="H15" s="235"/>
      <c r="I15" s="232"/>
      <c r="J15" s="104"/>
      <c r="K15" s="105" t="e">
        <v>#DIV/0!</v>
      </c>
      <c r="L15" s="146">
        <v>0</v>
      </c>
    </row>
    <row r="16" spans="1:12" ht="15">
      <c r="A16" s="202"/>
      <c r="B16" s="33">
        <v>3</v>
      </c>
      <c r="C16" s="46" t="s">
        <v>96</v>
      </c>
      <c r="D16" s="81"/>
      <c r="E16" s="33"/>
      <c r="F16" s="232"/>
      <c r="G16" s="235"/>
      <c r="H16" s="235"/>
      <c r="I16" s="232"/>
      <c r="J16" s="104"/>
      <c r="K16" s="105" t="e">
        <v>#DIV/0!</v>
      </c>
      <c r="L16" s="146">
        <v>0</v>
      </c>
    </row>
    <row r="17" spans="1:12" ht="15">
      <c r="A17" s="202"/>
      <c r="B17" s="33">
        <v>4</v>
      </c>
      <c r="C17" s="46" t="s">
        <v>87</v>
      </c>
      <c r="D17" s="81"/>
      <c r="E17" s="33"/>
      <c r="F17" s="232"/>
      <c r="G17" s="235"/>
      <c r="H17" s="235"/>
      <c r="I17" s="232"/>
      <c r="J17" s="104"/>
      <c r="K17" s="105" t="e">
        <v>#DIV/0!</v>
      </c>
      <c r="L17" s="146">
        <v>0</v>
      </c>
    </row>
    <row r="18" spans="1:12" ht="15">
      <c r="A18" s="202"/>
      <c r="B18" s="33">
        <v>5</v>
      </c>
      <c r="C18" s="46" t="s">
        <v>88</v>
      </c>
      <c r="D18" s="81"/>
      <c r="E18" s="33"/>
      <c r="F18" s="232">
        <v>260.89</v>
      </c>
      <c r="G18" s="235"/>
      <c r="H18" s="235"/>
      <c r="I18" s="232">
        <v>258.06</v>
      </c>
      <c r="J18" s="104"/>
      <c r="K18" s="105">
        <v>1.569739298803666</v>
      </c>
      <c r="L18" s="146">
        <f t="shared" si="0"/>
        <v>1.0966441912733411</v>
      </c>
    </row>
    <row r="19" spans="1:12" ht="15">
      <c r="A19" s="202"/>
      <c r="B19" s="33">
        <v>6</v>
      </c>
      <c r="C19" s="46" t="s">
        <v>89</v>
      </c>
      <c r="D19" s="81"/>
      <c r="E19" s="33"/>
      <c r="F19" s="232">
        <v>49.59</v>
      </c>
      <c r="G19" s="235"/>
      <c r="H19" s="235"/>
      <c r="I19" s="232">
        <v>53.35</v>
      </c>
      <c r="J19" s="104"/>
      <c r="K19" s="105">
        <v>-23.607748184019368</v>
      </c>
      <c r="L19" s="146">
        <f t="shared" si="0"/>
        <v>-7.047797563261477</v>
      </c>
    </row>
    <row r="20" spans="1:12" ht="15">
      <c r="A20" s="202"/>
      <c r="B20" s="33">
        <v>7</v>
      </c>
      <c r="C20" s="46" t="s">
        <v>90</v>
      </c>
      <c r="D20" s="81"/>
      <c r="E20" s="33"/>
      <c r="F20" s="232">
        <v>36.45</v>
      </c>
      <c r="G20" s="235"/>
      <c r="H20" s="235"/>
      <c r="I20" s="232">
        <v>34.96</v>
      </c>
      <c r="J20" s="104"/>
      <c r="K20" s="105">
        <v>16.480162767039666</v>
      </c>
      <c r="L20" s="146">
        <f t="shared" si="0"/>
        <v>4.262013729977122</v>
      </c>
    </row>
    <row r="21" spans="1:12" ht="15">
      <c r="A21" s="202"/>
      <c r="B21" s="33">
        <v>8</v>
      </c>
      <c r="C21" s="46" t="s">
        <v>91</v>
      </c>
      <c r="D21" s="81"/>
      <c r="E21" s="33"/>
      <c r="F21" s="232"/>
      <c r="G21" s="235"/>
      <c r="H21" s="235"/>
      <c r="I21" s="232"/>
      <c r="J21" s="104"/>
      <c r="K21" s="105" t="e">
        <v>#DIV/0!</v>
      </c>
      <c r="L21" s="146"/>
    </row>
    <row r="22" spans="1:12" ht="15">
      <c r="A22" s="202"/>
      <c r="B22" s="33"/>
      <c r="C22" s="46"/>
      <c r="D22" s="81"/>
      <c r="E22" s="33"/>
      <c r="F22" s="232"/>
      <c r="G22" s="235"/>
      <c r="H22" s="235"/>
      <c r="I22" s="232"/>
      <c r="J22" s="104"/>
      <c r="K22" s="105" t="e">
        <v>#DIV/0!</v>
      </c>
      <c r="L22" s="146"/>
    </row>
    <row r="23" spans="1:12" ht="15">
      <c r="A23" s="202"/>
      <c r="B23" s="33">
        <v>9</v>
      </c>
      <c r="C23" s="46" t="s">
        <v>31</v>
      </c>
      <c r="D23" s="81"/>
      <c r="E23" s="33"/>
      <c r="F23" s="232">
        <v>112.57</v>
      </c>
      <c r="G23" s="235"/>
      <c r="H23" s="235"/>
      <c r="I23" s="232">
        <v>101.43</v>
      </c>
      <c r="J23" s="104"/>
      <c r="K23" s="105">
        <v>13.79257907542578</v>
      </c>
      <c r="L23" s="146">
        <f t="shared" si="0"/>
        <v>10.982943902198546</v>
      </c>
    </row>
    <row r="24" spans="1:12" ht="15">
      <c r="A24" s="202"/>
      <c r="B24" s="33">
        <v>10</v>
      </c>
      <c r="C24" s="46" t="s">
        <v>100</v>
      </c>
      <c r="D24" s="81"/>
      <c r="E24" s="33"/>
      <c r="F24" s="232">
        <v>136.29</v>
      </c>
      <c r="G24" s="235"/>
      <c r="H24" s="235"/>
      <c r="I24" s="232">
        <v>118.59</v>
      </c>
      <c r="J24" s="104"/>
      <c r="K24" s="105">
        <v>5.461205461205463</v>
      </c>
      <c r="L24" s="146">
        <f t="shared" si="0"/>
        <v>14.925373134328348</v>
      </c>
    </row>
    <row r="25" spans="1:12" ht="15">
      <c r="A25" s="202"/>
      <c r="B25" s="33">
        <v>11</v>
      </c>
      <c r="C25" s="46" t="s">
        <v>92</v>
      </c>
      <c r="D25" s="81"/>
      <c r="E25" s="33"/>
      <c r="F25" s="232">
        <v>-30.14</v>
      </c>
      <c r="G25" s="235"/>
      <c r="H25" s="235"/>
      <c r="I25" s="232">
        <v>16.15</v>
      </c>
      <c r="J25" s="104"/>
      <c r="K25" s="105">
        <v>497.84946236559136</v>
      </c>
      <c r="L25" s="146">
        <f t="shared" si="0"/>
        <v>-286.62538699690407</v>
      </c>
    </row>
    <row r="26" spans="1:12" ht="15">
      <c r="A26" s="202"/>
      <c r="B26" s="33">
        <v>12</v>
      </c>
      <c r="C26" s="46" t="s">
        <v>98</v>
      </c>
      <c r="D26" s="81"/>
      <c r="E26" s="33"/>
      <c r="F26" s="232">
        <v>0.1</v>
      </c>
      <c r="G26" s="235"/>
      <c r="H26" s="235"/>
      <c r="I26" s="232">
        <v>1.54</v>
      </c>
      <c r="J26" s="104"/>
      <c r="K26" s="105" t="e">
        <v>#DIV/0!</v>
      </c>
      <c r="L26" s="146"/>
    </row>
    <row r="27" spans="1:12" ht="15">
      <c r="A27" s="202"/>
      <c r="B27" s="33"/>
      <c r="C27" s="46"/>
      <c r="D27" s="81"/>
      <c r="E27" s="33"/>
      <c r="F27" s="232"/>
      <c r="G27" s="235"/>
      <c r="H27" s="235"/>
      <c r="I27" s="232"/>
      <c r="J27" s="104"/>
      <c r="K27" s="105" t="e">
        <v>#DIV/0!</v>
      </c>
      <c r="L27" s="146"/>
    </row>
    <row r="28" spans="1:12" ht="15">
      <c r="A28" s="202"/>
      <c r="B28" s="33">
        <v>13</v>
      </c>
      <c r="C28" s="46" t="s">
        <v>97</v>
      </c>
      <c r="D28" s="81"/>
      <c r="E28" s="33"/>
      <c r="F28" s="83">
        <f>SUM(F14:F27)</f>
        <v>4949.37</v>
      </c>
      <c r="G28" s="83">
        <f>SUM(G14:G27)</f>
        <v>0</v>
      </c>
      <c r="H28" s="83">
        <f>SUM(H14:H27)</f>
        <v>0</v>
      </c>
      <c r="I28" s="83">
        <f>SUM(I14:I27)</f>
        <v>4304.41</v>
      </c>
      <c r="J28" s="36"/>
      <c r="K28" s="238">
        <v>26.40852185017255</v>
      </c>
      <c r="L28" s="83">
        <f t="shared" si="0"/>
        <v>14.983702760657094</v>
      </c>
    </row>
    <row r="29" spans="1:12" ht="2.25" customHeight="1">
      <c r="A29" s="202"/>
      <c r="B29" s="33"/>
      <c r="C29" s="78"/>
      <c r="D29" s="81"/>
      <c r="E29" s="33"/>
      <c r="F29" s="233">
        <v>2473.22</v>
      </c>
      <c r="G29" s="234"/>
      <c r="H29" s="234"/>
      <c r="I29" s="233">
        <v>2473.22</v>
      </c>
      <c r="J29" s="104"/>
      <c r="K29" s="104"/>
      <c r="L29" s="231">
        <f t="shared" si="0"/>
        <v>0</v>
      </c>
    </row>
    <row r="30" spans="1:12" s="55" customFormat="1" ht="18">
      <c r="A30" s="141" t="s">
        <v>261</v>
      </c>
      <c r="B30" s="85"/>
      <c r="C30" s="78" t="s">
        <v>93</v>
      </c>
      <c r="D30" s="82"/>
      <c r="E30" s="85"/>
      <c r="F30" s="239">
        <f>F10-F28</f>
        <v>-492.2499999999991</v>
      </c>
      <c r="G30" s="239">
        <f>G10-G28</f>
        <v>0</v>
      </c>
      <c r="H30" s="239">
        <f>H10-H28</f>
        <v>0</v>
      </c>
      <c r="I30" s="239">
        <f>I10-I28</f>
        <v>-37.409999999999854</v>
      </c>
      <c r="J30" s="240"/>
      <c r="K30" s="240"/>
      <c r="L30" s="83">
        <f t="shared" si="0"/>
        <v>1215.8246458166293</v>
      </c>
    </row>
    <row r="31" spans="1:12" ht="1.5" customHeight="1">
      <c r="A31" s="202"/>
      <c r="B31" s="33"/>
      <c r="C31" s="78"/>
      <c r="D31" s="81"/>
      <c r="E31" s="33"/>
      <c r="F31" s="109"/>
      <c r="G31" s="110"/>
      <c r="H31" s="104"/>
      <c r="I31" s="109"/>
      <c r="J31" s="110"/>
      <c r="K31" s="111"/>
      <c r="L31" s="203"/>
    </row>
    <row r="32" spans="1:12" s="55" customFormat="1" ht="18.75" thickBot="1">
      <c r="A32" s="204" t="s">
        <v>262</v>
      </c>
      <c r="B32" s="205"/>
      <c r="C32" s="176" t="s">
        <v>101</v>
      </c>
      <c r="D32" s="176"/>
      <c r="E32" s="205"/>
      <c r="F32" s="206"/>
      <c r="G32" s="207"/>
      <c r="H32" s="207"/>
      <c r="I32" s="206"/>
      <c r="J32" s="207"/>
      <c r="K32" s="207"/>
      <c r="L32" s="208"/>
    </row>
    <row r="33" spans="3:12" ht="15.75">
      <c r="C33" s="2" t="s">
        <v>345</v>
      </c>
      <c r="F33" s="61"/>
      <c r="G33" s="59"/>
      <c r="H33" s="60"/>
      <c r="I33" s="60"/>
      <c r="J33" s="59"/>
      <c r="K33" s="58"/>
      <c r="L33" s="58"/>
    </row>
    <row r="34" spans="6:12" ht="12.75">
      <c r="F34" s="61"/>
      <c r="G34" s="59"/>
      <c r="H34" s="60"/>
      <c r="I34" s="60"/>
      <c r="J34" s="59"/>
      <c r="K34" s="58"/>
      <c r="L34" s="58"/>
    </row>
    <row r="35" spans="6:12" ht="3" customHeight="1">
      <c r="F35" s="61"/>
      <c r="G35" s="59"/>
      <c r="H35" s="60"/>
      <c r="I35" s="60"/>
      <c r="J35" s="59"/>
      <c r="K35" s="58"/>
      <c r="L35" s="58"/>
    </row>
    <row r="36" spans="6:12" ht="12.75">
      <c r="F36" s="61"/>
      <c r="G36" s="59"/>
      <c r="H36" s="60"/>
      <c r="I36" s="60"/>
      <c r="J36" s="59"/>
      <c r="K36" s="58"/>
      <c r="L36" s="58"/>
    </row>
    <row r="37" ht="12.75">
      <c r="F37" s="62"/>
    </row>
    <row r="38" ht="12.75">
      <c r="F38" s="62"/>
    </row>
    <row r="39" ht="12.75">
      <c r="F39" s="62"/>
    </row>
    <row r="40" ht="12.75">
      <c r="F40" s="62"/>
    </row>
    <row r="41" ht="12.75">
      <c r="F41" s="62"/>
    </row>
  </sheetData>
  <sheetProtection/>
  <mergeCells count="5">
    <mergeCell ref="K1:L1"/>
    <mergeCell ref="A1:J1"/>
    <mergeCell ref="E3:F3"/>
    <mergeCell ref="H3:I3"/>
    <mergeCell ref="K3:L3"/>
  </mergeCells>
  <printOptions gridLines="1" horizontalCentered="1" verticalCentered="1"/>
  <pageMargins left="0.75" right="0.75" top="1" bottom="1" header="0.5" footer="0.5"/>
  <pageSetup horizontalDpi="300" verticalDpi="300" orientation="landscape" paperSize="9" scale="95" r:id="rId1"/>
  <headerFooter alignWithMargins="0">
    <oddFooter>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4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5.7109375" style="0" customWidth="1"/>
    <col min="2" max="2" width="4.7109375" style="26" customWidth="1"/>
    <col min="3" max="3" width="56.140625" style="20" customWidth="1"/>
    <col min="4" max="4" width="0.71875" style="18" customWidth="1"/>
    <col min="5" max="16384" width="9.140625" style="18" customWidth="1"/>
  </cols>
  <sheetData>
    <row r="3" spans="1:4" ht="12.75">
      <c r="A3" s="313"/>
      <c r="B3" s="313"/>
      <c r="C3" s="313"/>
      <c r="D3" s="313"/>
    </row>
    <row r="5" ht="42" customHeight="1">
      <c r="C5" s="25" t="s">
        <v>207</v>
      </c>
    </row>
    <row r="6" ht="3" customHeight="1"/>
    <row r="7" spans="1:3" ht="12.75">
      <c r="A7" s="3" t="s">
        <v>151</v>
      </c>
      <c r="C7" s="20" t="s">
        <v>214</v>
      </c>
    </row>
    <row r="8" spans="1:3" ht="25.5">
      <c r="A8" s="3" t="s">
        <v>152</v>
      </c>
      <c r="C8" s="35" t="s">
        <v>215</v>
      </c>
    </row>
    <row r="9" ht="4.5" customHeight="1">
      <c r="C9" s="18"/>
    </row>
    <row r="10" spans="1:3" ht="25.5">
      <c r="A10" s="3" t="s">
        <v>153</v>
      </c>
      <c r="C10" s="35" t="s">
        <v>216</v>
      </c>
    </row>
    <row r="11" spans="2:3" ht="12.75">
      <c r="B11" s="26">
        <v>1</v>
      </c>
      <c r="C11" s="37" t="s">
        <v>217</v>
      </c>
    </row>
    <row r="12" spans="2:3" ht="12.75">
      <c r="B12" s="26">
        <v>2</v>
      </c>
      <c r="C12" s="37" t="s">
        <v>220</v>
      </c>
    </row>
    <row r="13" spans="2:3" ht="12.75">
      <c r="B13" s="26">
        <v>3</v>
      </c>
      <c r="C13" s="37" t="s">
        <v>221</v>
      </c>
    </row>
    <row r="14" spans="2:3" ht="12.75">
      <c r="B14" s="26">
        <v>4</v>
      </c>
      <c r="C14" s="31" t="s">
        <v>218</v>
      </c>
    </row>
    <row r="15" spans="2:3" ht="12.75">
      <c r="B15" s="26">
        <v>5</v>
      </c>
      <c r="C15" s="31" t="s">
        <v>219</v>
      </c>
    </row>
    <row r="16" spans="2:3" ht="12.75">
      <c r="B16" s="36">
        <v>6</v>
      </c>
      <c r="C16" s="20" t="s">
        <v>231</v>
      </c>
    </row>
    <row r="17" ht="12.75">
      <c r="C17" s="33" t="s">
        <v>222</v>
      </c>
    </row>
    <row r="18" ht="12.75">
      <c r="C18" s="33" t="s">
        <v>223</v>
      </c>
    </row>
    <row r="19" ht="12.75">
      <c r="C19" s="33" t="s">
        <v>229</v>
      </c>
    </row>
    <row r="20" ht="12.75">
      <c r="C20" s="33" t="s">
        <v>228</v>
      </c>
    </row>
    <row r="21" ht="12.75">
      <c r="C21" s="33" t="s">
        <v>224</v>
      </c>
    </row>
    <row r="22" ht="12.75">
      <c r="C22" s="33" t="s">
        <v>225</v>
      </c>
    </row>
    <row r="23" ht="12.75">
      <c r="C23" s="33" t="s">
        <v>227</v>
      </c>
    </row>
    <row r="24" ht="12.75">
      <c r="C24" s="33" t="s">
        <v>226</v>
      </c>
    </row>
    <row r="25" spans="2:3" ht="12.75">
      <c r="B25" s="36">
        <v>7</v>
      </c>
      <c r="C25" s="20" t="s">
        <v>232</v>
      </c>
    </row>
    <row r="26" ht="12.75">
      <c r="C26" s="33" t="s">
        <v>222</v>
      </c>
    </row>
    <row r="27" ht="12.75">
      <c r="C27" s="33" t="s">
        <v>223</v>
      </c>
    </row>
    <row r="28" ht="12.75">
      <c r="C28" s="33" t="s">
        <v>229</v>
      </c>
    </row>
    <row r="29" ht="12.75">
      <c r="C29" s="33" t="s">
        <v>228</v>
      </c>
    </row>
    <row r="30" ht="12.75">
      <c r="C30" s="33" t="s">
        <v>224</v>
      </c>
    </row>
    <row r="31" ht="12.75">
      <c r="C31" s="33" t="s">
        <v>225</v>
      </c>
    </row>
    <row r="32" ht="12.75">
      <c r="C32" s="33" t="s">
        <v>227</v>
      </c>
    </row>
    <row r="33" ht="12.75">
      <c r="C33" s="33" t="s">
        <v>226</v>
      </c>
    </row>
    <row r="34" spans="2:3" ht="12.75">
      <c r="B34" s="36">
        <v>8</v>
      </c>
      <c r="C34" s="20" t="s">
        <v>230</v>
      </c>
    </row>
    <row r="35" ht="12.75">
      <c r="C35" s="33" t="s">
        <v>222</v>
      </c>
    </row>
    <row r="36" ht="12.75">
      <c r="C36" s="33" t="s">
        <v>223</v>
      </c>
    </row>
    <row r="37" ht="12.75">
      <c r="C37" s="33" t="s">
        <v>229</v>
      </c>
    </row>
    <row r="38" ht="12.75">
      <c r="C38" s="33" t="s">
        <v>228</v>
      </c>
    </row>
    <row r="39" ht="12.75">
      <c r="C39" s="33" t="s">
        <v>224</v>
      </c>
    </row>
    <row r="40" ht="12.75">
      <c r="C40" s="33" t="s">
        <v>225</v>
      </c>
    </row>
    <row r="41" ht="12.75">
      <c r="C41" s="33" t="s">
        <v>227</v>
      </c>
    </row>
    <row r="42" ht="12.75">
      <c r="C42" s="33" t="s">
        <v>226</v>
      </c>
    </row>
    <row r="43" ht="12.75">
      <c r="C43" s="20" t="s">
        <v>170</v>
      </c>
    </row>
  </sheetData>
  <sheetProtection/>
  <mergeCells count="1">
    <mergeCell ref="A3:D3"/>
  </mergeCells>
  <printOptions gridLines="1" horizontalCentered="1" verticalCentered="1"/>
  <pageMargins left="0.75" right="0.75" top="1" bottom="1" header="0.5" footer="0.5"/>
  <pageSetup fitToHeight="1" fitToWidth="1" horizontalDpi="300" verticalDpi="3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6">
      <selection activeCell="L20" sqref="L20:L24"/>
    </sheetView>
  </sheetViews>
  <sheetFormatPr defaultColWidth="9.140625" defaultRowHeight="12.75"/>
  <cols>
    <col min="1" max="1" width="6.421875" style="32" customWidth="1"/>
    <col min="2" max="2" width="9.8515625" style="45" customWidth="1"/>
    <col min="3" max="3" width="9.57421875" style="25" customWidth="1"/>
    <col min="4" max="4" width="9.421875" style="25" customWidth="1"/>
    <col min="5" max="5" width="16.140625" style="45" customWidth="1"/>
    <col min="6" max="6" width="9.140625" style="47" customWidth="1"/>
    <col min="7" max="7" width="0.5625" style="47" customWidth="1"/>
    <col min="8" max="8" width="11.8515625" style="47" customWidth="1"/>
    <col min="9" max="9" width="15.7109375" style="45" customWidth="1"/>
    <col min="10" max="10" width="10.28125" style="47" customWidth="1"/>
    <col min="11" max="11" width="14.28125" style="45" customWidth="1"/>
    <col min="12" max="12" width="23.7109375" style="45" customWidth="1"/>
    <col min="13" max="22" width="15.7109375" style="45" customWidth="1"/>
    <col min="23" max="16384" width="9.140625" style="45" customWidth="1"/>
  </cols>
  <sheetData>
    <row r="1" spans="1:12" s="18" customFormat="1" ht="49.5" customHeight="1">
      <c r="A1" s="321" t="s">
        <v>310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3"/>
    </row>
    <row r="2" spans="1:12" s="18" customFormat="1" ht="4.5" customHeight="1">
      <c r="A2" s="118"/>
      <c r="B2" s="75"/>
      <c r="C2" s="75"/>
      <c r="D2" s="75"/>
      <c r="E2" s="75"/>
      <c r="F2" s="76"/>
      <c r="G2" s="76"/>
      <c r="H2" s="76"/>
      <c r="I2" s="75"/>
      <c r="J2" s="75"/>
      <c r="K2" s="75"/>
      <c r="L2" s="119"/>
    </row>
    <row r="3" spans="1:15" s="18" customFormat="1" ht="42.75" customHeight="1">
      <c r="A3" s="332" t="s">
        <v>327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184" t="s">
        <v>328</v>
      </c>
      <c r="M3" s="331"/>
      <c r="N3" s="331"/>
      <c r="O3" s="331"/>
    </row>
    <row r="4" spans="1:12" ht="21" customHeight="1">
      <c r="A4" s="325" t="s">
        <v>311</v>
      </c>
      <c r="B4" s="319" t="s">
        <v>312</v>
      </c>
      <c r="C4" s="319" t="s">
        <v>313</v>
      </c>
      <c r="D4" s="326" t="s">
        <v>350</v>
      </c>
      <c r="E4" s="326"/>
      <c r="F4" s="326"/>
      <c r="G4" s="70"/>
      <c r="H4" s="328" t="s">
        <v>351</v>
      </c>
      <c r="I4" s="329"/>
      <c r="J4" s="330"/>
      <c r="K4" s="319" t="s">
        <v>314</v>
      </c>
      <c r="L4" s="324" t="s">
        <v>315</v>
      </c>
    </row>
    <row r="5" spans="1:15" ht="51.75" customHeight="1">
      <c r="A5" s="325"/>
      <c r="B5" s="319"/>
      <c r="C5" s="319"/>
      <c r="D5" s="68" t="s">
        <v>316</v>
      </c>
      <c r="E5" s="68" t="s">
        <v>332</v>
      </c>
      <c r="F5" s="68" t="s">
        <v>340</v>
      </c>
      <c r="G5" s="68"/>
      <c r="H5" s="68" t="s">
        <v>316</v>
      </c>
      <c r="I5" s="68" t="s">
        <v>333</v>
      </c>
      <c r="J5" s="68" t="s">
        <v>340</v>
      </c>
      <c r="K5" s="319"/>
      <c r="L5" s="324"/>
      <c r="M5" s="50"/>
      <c r="N5" s="49"/>
      <c r="O5" s="56"/>
    </row>
    <row r="6" spans="1:15" ht="19.5" customHeight="1">
      <c r="A6" s="185">
        <v>1</v>
      </c>
      <c r="B6" s="319" t="s">
        <v>317</v>
      </c>
      <c r="C6" s="71" t="s">
        <v>318</v>
      </c>
      <c r="D6" s="72">
        <v>6</v>
      </c>
      <c r="E6" s="72">
        <v>0</v>
      </c>
      <c r="F6" s="72">
        <v>2.78</v>
      </c>
      <c r="G6" s="72"/>
      <c r="H6" s="72">
        <v>6</v>
      </c>
      <c r="I6" s="72">
        <v>0</v>
      </c>
      <c r="J6" s="72">
        <v>3.43</v>
      </c>
      <c r="K6" s="72"/>
      <c r="L6" s="316" t="s">
        <v>352</v>
      </c>
      <c r="M6" s="50"/>
      <c r="N6" s="49"/>
      <c r="O6" s="56"/>
    </row>
    <row r="7" spans="1:12" ht="19.5" customHeight="1">
      <c r="A7" s="185">
        <v>2</v>
      </c>
      <c r="B7" s="319"/>
      <c r="C7" s="71" t="s">
        <v>319</v>
      </c>
      <c r="D7" s="72">
        <v>21</v>
      </c>
      <c r="E7" s="72">
        <v>0</v>
      </c>
      <c r="F7" s="72">
        <v>1.76</v>
      </c>
      <c r="G7" s="72"/>
      <c r="H7" s="72">
        <v>22</v>
      </c>
      <c r="I7" s="72">
        <v>0</v>
      </c>
      <c r="J7" s="72">
        <v>1.81</v>
      </c>
      <c r="K7" s="72"/>
      <c r="L7" s="317"/>
    </row>
    <row r="8" spans="1:12" ht="19.5" customHeight="1">
      <c r="A8" s="185">
        <v>3</v>
      </c>
      <c r="B8" s="319"/>
      <c r="C8" s="71" t="s">
        <v>320</v>
      </c>
      <c r="D8" s="72">
        <v>3</v>
      </c>
      <c r="E8" s="72">
        <v>0</v>
      </c>
      <c r="F8" s="72">
        <v>1.95</v>
      </c>
      <c r="G8" s="72"/>
      <c r="H8" s="72">
        <v>3</v>
      </c>
      <c r="I8" s="72">
        <v>0</v>
      </c>
      <c r="J8" s="72">
        <v>0.79</v>
      </c>
      <c r="K8" s="72"/>
      <c r="L8" s="317"/>
    </row>
    <row r="9" spans="1:12" ht="19.5" customHeight="1">
      <c r="A9" s="185">
        <v>4</v>
      </c>
      <c r="B9" s="319"/>
      <c r="C9" s="71" t="s">
        <v>321</v>
      </c>
      <c r="D9" s="72">
        <v>0</v>
      </c>
      <c r="E9" s="72">
        <v>0</v>
      </c>
      <c r="F9" s="69">
        <v>0</v>
      </c>
      <c r="G9" s="69"/>
      <c r="H9" s="72">
        <v>0</v>
      </c>
      <c r="I9" s="72">
        <v>0</v>
      </c>
      <c r="J9" s="69">
        <v>0</v>
      </c>
      <c r="K9" s="72"/>
      <c r="L9" s="317"/>
    </row>
    <row r="10" spans="1:12" ht="19.5" customHeight="1">
      <c r="A10" s="185">
        <v>5</v>
      </c>
      <c r="B10" s="319"/>
      <c r="C10" s="73" t="s">
        <v>322</v>
      </c>
      <c r="D10" s="74">
        <f>SUM(D6:D9)</f>
        <v>30</v>
      </c>
      <c r="E10" s="74">
        <f>SUM(E6:E9)</f>
        <v>0</v>
      </c>
      <c r="F10" s="74">
        <v>1.96</v>
      </c>
      <c r="G10" s="74"/>
      <c r="H10" s="74">
        <v>31</v>
      </c>
      <c r="I10" s="74">
        <v>0</v>
      </c>
      <c r="J10" s="74">
        <v>2.04</v>
      </c>
      <c r="K10" s="70"/>
      <c r="L10" s="327"/>
    </row>
    <row r="11" spans="1:12" ht="20.25" customHeight="1">
      <c r="A11" s="325" t="s">
        <v>311</v>
      </c>
      <c r="B11" s="319" t="s">
        <v>312</v>
      </c>
      <c r="C11" s="319" t="s">
        <v>313</v>
      </c>
      <c r="D11" s="326" t="s">
        <v>350</v>
      </c>
      <c r="E11" s="326"/>
      <c r="F11" s="326"/>
      <c r="G11" s="70"/>
      <c r="H11" s="328" t="s">
        <v>351</v>
      </c>
      <c r="I11" s="329"/>
      <c r="J11" s="330"/>
      <c r="K11" s="319" t="s">
        <v>314</v>
      </c>
      <c r="L11" s="324" t="s">
        <v>315</v>
      </c>
    </row>
    <row r="12" spans="1:12" s="55" customFormat="1" ht="60" customHeight="1">
      <c r="A12" s="325"/>
      <c r="B12" s="319"/>
      <c r="C12" s="319"/>
      <c r="D12" s="68" t="s">
        <v>316</v>
      </c>
      <c r="E12" s="68" t="s">
        <v>334</v>
      </c>
      <c r="F12" s="68" t="s">
        <v>340</v>
      </c>
      <c r="G12" s="68"/>
      <c r="H12" s="68" t="s">
        <v>316</v>
      </c>
      <c r="I12" s="68" t="s">
        <v>335</v>
      </c>
      <c r="J12" s="68" t="s">
        <v>340</v>
      </c>
      <c r="K12" s="319"/>
      <c r="L12" s="324"/>
    </row>
    <row r="13" spans="1:12" ht="19.5" customHeight="1">
      <c r="A13" s="185">
        <v>1</v>
      </c>
      <c r="B13" s="319" t="s">
        <v>323</v>
      </c>
      <c r="C13" s="71" t="s">
        <v>318</v>
      </c>
      <c r="D13" s="72">
        <v>46</v>
      </c>
      <c r="E13" s="72">
        <v>0</v>
      </c>
      <c r="F13" s="72">
        <v>8.35</v>
      </c>
      <c r="G13" s="72"/>
      <c r="H13" s="72">
        <v>45</v>
      </c>
      <c r="I13" s="72">
        <v>0</v>
      </c>
      <c r="J13" s="72">
        <v>9.37</v>
      </c>
      <c r="K13" s="70"/>
      <c r="L13" s="316" t="s">
        <v>341</v>
      </c>
    </row>
    <row r="14" spans="1:12" ht="19.5" customHeight="1">
      <c r="A14" s="185">
        <v>2</v>
      </c>
      <c r="B14" s="319"/>
      <c r="C14" s="71" t="s">
        <v>319</v>
      </c>
      <c r="D14" s="72">
        <v>53</v>
      </c>
      <c r="E14" s="72">
        <v>6</v>
      </c>
      <c r="F14" s="72">
        <v>14.27</v>
      </c>
      <c r="G14" s="72"/>
      <c r="H14" s="72">
        <v>50</v>
      </c>
      <c r="I14" s="72">
        <v>7</v>
      </c>
      <c r="J14" s="72">
        <v>14.36</v>
      </c>
      <c r="K14" s="70"/>
      <c r="L14" s="317"/>
    </row>
    <row r="15" spans="1:12" ht="19.5" customHeight="1">
      <c r="A15" s="185">
        <v>3</v>
      </c>
      <c r="B15" s="319"/>
      <c r="C15" s="71" t="s">
        <v>320</v>
      </c>
      <c r="D15" s="72">
        <v>42</v>
      </c>
      <c r="E15" s="72">
        <v>1</v>
      </c>
      <c r="F15" s="72">
        <v>10.48</v>
      </c>
      <c r="G15" s="72"/>
      <c r="H15" s="72">
        <v>43</v>
      </c>
      <c r="I15" s="72">
        <v>1</v>
      </c>
      <c r="J15" s="72">
        <v>10.91</v>
      </c>
      <c r="K15" s="70"/>
      <c r="L15" s="317"/>
    </row>
    <row r="16" spans="1:12" ht="19.5" customHeight="1">
      <c r="A16" s="185">
        <v>4</v>
      </c>
      <c r="B16" s="319"/>
      <c r="C16" s="71" t="s">
        <v>321</v>
      </c>
      <c r="D16" s="72">
        <v>22</v>
      </c>
      <c r="E16" s="72">
        <v>0</v>
      </c>
      <c r="F16" s="72">
        <v>10.59</v>
      </c>
      <c r="G16" s="72"/>
      <c r="H16" s="72">
        <v>22</v>
      </c>
      <c r="I16" s="72">
        <v>0</v>
      </c>
      <c r="J16" s="72">
        <v>11.65</v>
      </c>
      <c r="K16" s="70"/>
      <c r="L16" s="317"/>
    </row>
    <row r="17" spans="1:12" ht="19.5" customHeight="1">
      <c r="A17" s="185">
        <v>5</v>
      </c>
      <c r="B17" s="319"/>
      <c r="C17" s="73" t="s">
        <v>322</v>
      </c>
      <c r="D17" s="74">
        <f>SUM(D13:D16)</f>
        <v>163</v>
      </c>
      <c r="E17" s="74">
        <f>SUM(E13:E16)</f>
        <v>7</v>
      </c>
      <c r="F17" s="74">
        <v>11.19</v>
      </c>
      <c r="G17" s="74"/>
      <c r="H17" s="74">
        <v>160</v>
      </c>
      <c r="I17" s="74">
        <v>8</v>
      </c>
      <c r="J17" s="74">
        <v>11.72</v>
      </c>
      <c r="K17" s="70"/>
      <c r="L17" s="327"/>
    </row>
    <row r="18" spans="1:12" ht="21" customHeight="1">
      <c r="A18" s="325" t="s">
        <v>311</v>
      </c>
      <c r="B18" s="319" t="s">
        <v>312</v>
      </c>
      <c r="C18" s="319" t="s">
        <v>313</v>
      </c>
      <c r="D18" s="326" t="s">
        <v>350</v>
      </c>
      <c r="E18" s="326"/>
      <c r="F18" s="326"/>
      <c r="G18" s="70"/>
      <c r="H18" s="328" t="s">
        <v>351</v>
      </c>
      <c r="I18" s="329"/>
      <c r="J18" s="330"/>
      <c r="K18" s="319" t="s">
        <v>314</v>
      </c>
      <c r="L18" s="324" t="s">
        <v>315</v>
      </c>
    </row>
    <row r="19" spans="1:12" ht="60" customHeight="1">
      <c r="A19" s="325"/>
      <c r="B19" s="319"/>
      <c r="C19" s="319"/>
      <c r="D19" s="68" t="s">
        <v>316</v>
      </c>
      <c r="E19" s="68" t="s">
        <v>334</v>
      </c>
      <c r="F19" s="68" t="s">
        <v>340</v>
      </c>
      <c r="G19" s="68"/>
      <c r="H19" s="68" t="s">
        <v>316</v>
      </c>
      <c r="I19" s="68" t="s">
        <v>334</v>
      </c>
      <c r="J19" s="68" t="s">
        <v>340</v>
      </c>
      <c r="K19" s="319"/>
      <c r="L19" s="324"/>
    </row>
    <row r="20" spans="1:12" ht="21" customHeight="1">
      <c r="A20" s="185">
        <v>1</v>
      </c>
      <c r="B20" s="319" t="s">
        <v>324</v>
      </c>
      <c r="C20" s="71" t="s">
        <v>318</v>
      </c>
      <c r="D20" s="72">
        <v>54</v>
      </c>
      <c r="E20" s="72">
        <v>0</v>
      </c>
      <c r="F20" s="72">
        <v>1.16</v>
      </c>
      <c r="G20" s="72"/>
      <c r="H20" s="72">
        <v>53</v>
      </c>
      <c r="I20" s="72">
        <v>0</v>
      </c>
      <c r="J20" s="72">
        <v>0.15</v>
      </c>
      <c r="K20" s="70"/>
      <c r="L20" s="316" t="s">
        <v>357</v>
      </c>
    </row>
    <row r="21" spans="1:12" ht="19.5" customHeight="1">
      <c r="A21" s="185">
        <v>2</v>
      </c>
      <c r="B21" s="319"/>
      <c r="C21" s="71" t="s">
        <v>319</v>
      </c>
      <c r="D21" s="72">
        <v>103</v>
      </c>
      <c r="E21" s="72">
        <v>0</v>
      </c>
      <c r="F21" s="72">
        <v>2.25</v>
      </c>
      <c r="G21" s="72"/>
      <c r="H21" s="72">
        <v>97</v>
      </c>
      <c r="I21" s="72">
        <v>0</v>
      </c>
      <c r="J21" s="72">
        <v>2.49</v>
      </c>
      <c r="K21" s="70"/>
      <c r="L21" s="317"/>
    </row>
    <row r="22" spans="1:12" ht="15.75" customHeight="1">
      <c r="A22" s="185">
        <v>3</v>
      </c>
      <c r="B22" s="319"/>
      <c r="C22" s="71" t="s">
        <v>320</v>
      </c>
      <c r="D22" s="72">
        <v>17</v>
      </c>
      <c r="E22" s="72">
        <v>0</v>
      </c>
      <c r="F22" s="72">
        <v>3.39</v>
      </c>
      <c r="G22" s="72"/>
      <c r="H22" s="72">
        <v>18</v>
      </c>
      <c r="I22" s="72">
        <v>0</v>
      </c>
      <c r="J22" s="72">
        <v>2.41</v>
      </c>
      <c r="K22" s="70"/>
      <c r="L22" s="317"/>
    </row>
    <row r="23" spans="1:12" ht="15.75" customHeight="1">
      <c r="A23" s="185">
        <v>4</v>
      </c>
      <c r="B23" s="319"/>
      <c r="C23" s="71" t="s">
        <v>321</v>
      </c>
      <c r="D23" s="72">
        <v>22</v>
      </c>
      <c r="E23" s="72">
        <v>0</v>
      </c>
      <c r="F23" s="72">
        <v>2.58</v>
      </c>
      <c r="G23" s="72"/>
      <c r="H23" s="72">
        <v>20</v>
      </c>
      <c r="I23" s="72">
        <v>0</v>
      </c>
      <c r="J23" s="72">
        <v>2.76</v>
      </c>
      <c r="K23" s="70"/>
      <c r="L23" s="317"/>
    </row>
    <row r="24" spans="1:12" ht="36.75" customHeight="1" thickBot="1">
      <c r="A24" s="186">
        <v>5</v>
      </c>
      <c r="B24" s="320"/>
      <c r="C24" s="187" t="s">
        <v>322</v>
      </c>
      <c r="D24" s="188">
        <f>SUM(D20:D23)</f>
        <v>196</v>
      </c>
      <c r="E24" s="188">
        <f>SUM(E20:E23)</f>
        <v>0</v>
      </c>
      <c r="F24" s="188">
        <v>2.09</v>
      </c>
      <c r="G24" s="188"/>
      <c r="H24" s="188">
        <v>188</v>
      </c>
      <c r="I24" s="188">
        <v>0</v>
      </c>
      <c r="J24" s="188">
        <v>1.96</v>
      </c>
      <c r="K24" s="201"/>
      <c r="L24" s="318"/>
    </row>
    <row r="25" spans="1:12" ht="12" customHeight="1">
      <c r="A25" s="48"/>
      <c r="B25" s="65"/>
      <c r="C25" s="66"/>
      <c r="D25" s="66"/>
      <c r="E25" s="65"/>
      <c r="F25" s="67"/>
      <c r="G25" s="67"/>
      <c r="H25" s="67"/>
      <c r="I25" s="65"/>
      <c r="J25" s="67"/>
      <c r="K25" s="65"/>
      <c r="L25" s="65"/>
    </row>
    <row r="26" spans="1:12" ht="12" customHeight="1">
      <c r="A26" s="48"/>
      <c r="B26" s="65"/>
      <c r="C26" s="66"/>
      <c r="D26" s="66"/>
      <c r="E26" s="65"/>
      <c r="F26" s="67"/>
      <c r="G26" s="67"/>
      <c r="H26" s="67"/>
      <c r="I26" s="65"/>
      <c r="J26" s="67"/>
      <c r="K26" s="65"/>
      <c r="L26" s="65"/>
    </row>
    <row r="27" spans="2:12" ht="15.75" customHeight="1">
      <c r="B27" s="315"/>
      <c r="C27" s="315"/>
      <c r="D27" s="315"/>
      <c r="E27" s="315"/>
      <c r="F27" s="315"/>
      <c r="G27" s="67"/>
      <c r="H27" s="67"/>
      <c r="I27" s="65"/>
      <c r="J27" s="67"/>
      <c r="K27" s="65"/>
      <c r="L27" s="65"/>
    </row>
    <row r="28" spans="1:12" ht="18" customHeight="1">
      <c r="A28" s="48"/>
      <c r="B28" s="314"/>
      <c r="C28" s="314"/>
      <c r="D28" s="314"/>
      <c r="E28" s="314"/>
      <c r="F28" s="314"/>
      <c r="G28" s="67"/>
      <c r="H28" s="67"/>
      <c r="I28" s="65"/>
      <c r="J28" s="67"/>
      <c r="K28" s="65"/>
      <c r="L28" s="65"/>
    </row>
    <row r="29" spans="2:12" ht="22.5" customHeight="1">
      <c r="B29" s="314"/>
      <c r="C29" s="314"/>
      <c r="D29" s="314"/>
      <c r="E29" s="314"/>
      <c r="F29" s="314"/>
      <c r="G29" s="67"/>
      <c r="H29" s="67"/>
      <c r="I29" s="65"/>
      <c r="J29" s="67"/>
      <c r="K29" s="65"/>
      <c r="L29" s="65"/>
    </row>
    <row r="30" spans="1:12" ht="38.25" customHeight="1">
      <c r="A30" s="48"/>
      <c r="B30" s="314"/>
      <c r="C30" s="314"/>
      <c r="D30" s="314"/>
      <c r="E30" s="314"/>
      <c r="F30" s="314"/>
      <c r="G30" s="67"/>
      <c r="H30" s="67"/>
      <c r="I30" s="65"/>
      <c r="J30" s="67"/>
      <c r="K30" s="65"/>
      <c r="L30" s="65"/>
    </row>
    <row r="31" spans="2:12" ht="24" customHeight="1">
      <c r="B31" s="314"/>
      <c r="C31" s="314"/>
      <c r="D31" s="314"/>
      <c r="E31" s="314"/>
      <c r="F31" s="314"/>
      <c r="G31" s="67"/>
      <c r="H31" s="67"/>
      <c r="I31" s="65"/>
      <c r="J31" s="67"/>
      <c r="K31" s="65"/>
      <c r="L31" s="65"/>
    </row>
    <row r="32" spans="1:12" ht="15.75">
      <c r="A32" s="48"/>
      <c r="B32" s="314"/>
      <c r="C32" s="314"/>
      <c r="D32" s="314"/>
      <c r="E32" s="314"/>
      <c r="F32" s="314"/>
      <c r="G32" s="67"/>
      <c r="H32" s="67"/>
      <c r="I32" s="65"/>
      <c r="J32" s="67"/>
      <c r="K32" s="65"/>
      <c r="L32" s="65"/>
    </row>
    <row r="33" spans="2:12" ht="15.75">
      <c r="B33" s="314"/>
      <c r="C33" s="314"/>
      <c r="D33" s="314"/>
      <c r="E33" s="314"/>
      <c r="F33" s="314"/>
      <c r="G33" s="67"/>
      <c r="H33" s="67"/>
      <c r="I33" s="65"/>
      <c r="J33" s="67"/>
      <c r="K33" s="65"/>
      <c r="L33" s="65"/>
    </row>
    <row r="34" spans="1:12" ht="15.75">
      <c r="A34" s="48"/>
      <c r="B34" s="65"/>
      <c r="C34" s="66"/>
      <c r="D34" s="66"/>
      <c r="E34" s="65"/>
      <c r="F34" s="67"/>
      <c r="G34" s="67"/>
      <c r="H34" s="67"/>
      <c r="I34" s="65"/>
      <c r="J34" s="67"/>
      <c r="K34" s="65"/>
      <c r="L34" s="65"/>
    </row>
    <row r="35" spans="1:12" ht="15.75">
      <c r="A35" s="48"/>
      <c r="B35" s="65"/>
      <c r="C35" s="66"/>
      <c r="D35" s="66"/>
      <c r="E35" s="65"/>
      <c r="F35" s="67"/>
      <c r="G35" s="67"/>
      <c r="H35" s="67"/>
      <c r="I35" s="65"/>
      <c r="J35" s="67"/>
      <c r="K35" s="65"/>
      <c r="L35" s="65"/>
    </row>
    <row r="36" spans="1:12" ht="15.75">
      <c r="A36" s="48"/>
      <c r="B36" s="65"/>
      <c r="C36" s="66"/>
      <c r="D36" s="66"/>
      <c r="E36" s="65"/>
      <c r="F36" s="67"/>
      <c r="G36" s="67"/>
      <c r="H36" s="67"/>
      <c r="I36" s="65"/>
      <c r="J36" s="67"/>
      <c r="K36" s="65"/>
      <c r="L36" s="65"/>
    </row>
    <row r="37" spans="1:12" ht="15.75">
      <c r="A37" s="48"/>
      <c r="B37" s="65"/>
      <c r="C37" s="66"/>
      <c r="D37" s="66"/>
      <c r="E37" s="65"/>
      <c r="F37" s="67"/>
      <c r="G37" s="67"/>
      <c r="H37" s="67"/>
      <c r="I37" s="65"/>
      <c r="J37" s="67"/>
      <c r="K37" s="65"/>
      <c r="L37" s="65"/>
    </row>
    <row r="38" spans="1:12" ht="15.75">
      <c r="A38" s="48"/>
      <c r="B38" s="65"/>
      <c r="C38" s="66"/>
      <c r="D38" s="66"/>
      <c r="E38" s="65"/>
      <c r="F38" s="67"/>
      <c r="G38" s="67"/>
      <c r="H38" s="67"/>
      <c r="I38" s="65"/>
      <c r="J38" s="67"/>
      <c r="K38" s="65"/>
      <c r="L38" s="65"/>
    </row>
    <row r="39" spans="1:12" ht="15.75">
      <c r="A39" s="48"/>
      <c r="B39" s="65"/>
      <c r="C39" s="66"/>
      <c r="D39" s="66"/>
      <c r="E39" s="65"/>
      <c r="F39" s="67"/>
      <c r="G39" s="67"/>
      <c r="H39" s="67"/>
      <c r="I39" s="65"/>
      <c r="J39" s="67"/>
      <c r="K39" s="65"/>
      <c r="L39" s="65"/>
    </row>
    <row r="40" spans="1:12" ht="15.75">
      <c r="A40" s="48"/>
      <c r="B40" s="65"/>
      <c r="C40" s="66"/>
      <c r="D40" s="66"/>
      <c r="E40" s="65"/>
      <c r="F40" s="67"/>
      <c r="G40" s="67"/>
      <c r="H40" s="67"/>
      <c r="I40" s="65"/>
      <c r="J40" s="67"/>
      <c r="K40" s="65"/>
      <c r="L40" s="65"/>
    </row>
  </sheetData>
  <sheetProtection/>
  <mergeCells count="37">
    <mergeCell ref="B6:B10"/>
    <mergeCell ref="M3:O3"/>
    <mergeCell ref="A4:A5"/>
    <mergeCell ref="B4:B5"/>
    <mergeCell ref="C4:C5"/>
    <mergeCell ref="D4:F4"/>
    <mergeCell ref="H4:J4"/>
    <mergeCell ref="K4:K5"/>
    <mergeCell ref="A3:K3"/>
    <mergeCell ref="L4:L5"/>
    <mergeCell ref="B11:B12"/>
    <mergeCell ref="C11:C12"/>
    <mergeCell ref="L6:L10"/>
    <mergeCell ref="L18:L19"/>
    <mergeCell ref="D11:F11"/>
    <mergeCell ref="H11:J11"/>
    <mergeCell ref="K11:K12"/>
    <mergeCell ref="L13:L17"/>
    <mergeCell ref="H18:J18"/>
    <mergeCell ref="K18:K19"/>
    <mergeCell ref="L20:L24"/>
    <mergeCell ref="B20:B24"/>
    <mergeCell ref="A1:L1"/>
    <mergeCell ref="L11:L12"/>
    <mergeCell ref="B13:B17"/>
    <mergeCell ref="A18:A19"/>
    <mergeCell ref="B18:B19"/>
    <mergeCell ref="C18:C19"/>
    <mergeCell ref="D18:F18"/>
    <mergeCell ref="A11:A12"/>
    <mergeCell ref="B32:F32"/>
    <mergeCell ref="B33:F33"/>
    <mergeCell ref="B31:F31"/>
    <mergeCell ref="B27:F27"/>
    <mergeCell ref="B30:F30"/>
    <mergeCell ref="B29:F29"/>
    <mergeCell ref="B28:F28"/>
  </mergeCells>
  <printOptions gridLines="1" horizontalCentered="1" verticalCentered="1"/>
  <pageMargins left="0.75" right="0.75" top="1" bottom="1" header="0.5" footer="0.5"/>
  <pageSetup horizontalDpi="300" verticalDpi="300" orientation="landscape" paperSize="9" scale="72" r:id="rId1"/>
  <headerFooter alignWithMargins="0">
    <oddFooter>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60" workbookViewId="0" topLeftCell="A1">
      <selection activeCell="E22" sqref="E22"/>
    </sheetView>
  </sheetViews>
  <sheetFormatPr defaultColWidth="9.140625" defaultRowHeight="12.75"/>
  <cols>
    <col min="1" max="1" width="4.7109375" style="18" customWidth="1"/>
    <col min="2" max="2" width="25.8515625" style="20" customWidth="1"/>
    <col min="3" max="3" width="6.8515625" style="31" customWidth="1"/>
    <col min="4" max="4" width="0.71875" style="18" customWidth="1"/>
    <col min="5" max="5" width="14.140625" style="22" customWidth="1"/>
    <col min="6" max="6" width="10.28125" style="18" bestFit="1" customWidth="1"/>
    <col min="7" max="7" width="16.28125" style="18" customWidth="1"/>
    <col min="8" max="8" width="12.140625" style="18" customWidth="1"/>
    <col min="9" max="9" width="11.421875" style="18" customWidth="1"/>
    <col min="10" max="10" width="0.5625" style="18" customWidth="1"/>
    <col min="11" max="16384" width="9.140625" style="18" customWidth="1"/>
  </cols>
  <sheetData>
    <row r="1" spans="1:9" ht="23.25">
      <c r="A1" s="298" t="s">
        <v>295</v>
      </c>
      <c r="B1" s="299"/>
      <c r="C1" s="299"/>
      <c r="D1" s="299"/>
      <c r="E1" s="299"/>
      <c r="F1" s="299"/>
      <c r="G1" s="299"/>
      <c r="H1" s="299"/>
      <c r="I1" s="339"/>
    </row>
    <row r="2" spans="1:9" ht="2.25" customHeight="1">
      <c r="A2" s="134"/>
      <c r="B2" s="135"/>
      <c r="C2" s="135"/>
      <c r="D2" s="135"/>
      <c r="E2" s="135"/>
      <c r="F2" s="136"/>
      <c r="G2" s="136"/>
      <c r="H2" s="135"/>
      <c r="I2" s="189"/>
    </row>
    <row r="3" spans="1:9" ht="45.75" customHeight="1">
      <c r="A3" s="336" t="s">
        <v>346</v>
      </c>
      <c r="B3" s="337"/>
      <c r="C3" s="337"/>
      <c r="D3" s="337"/>
      <c r="E3" s="337"/>
      <c r="F3" s="337"/>
      <c r="G3" s="337"/>
      <c r="H3" s="337" t="s">
        <v>264</v>
      </c>
      <c r="I3" s="338"/>
    </row>
    <row r="4" spans="1:9" s="45" customFormat="1" ht="3" customHeight="1">
      <c r="A4" s="132"/>
      <c r="B4" s="46"/>
      <c r="C4" s="78"/>
      <c r="D4" s="78"/>
      <c r="E4" s="46"/>
      <c r="F4" s="46"/>
      <c r="G4" s="46"/>
      <c r="H4" s="46"/>
      <c r="I4" s="190"/>
    </row>
    <row r="5" spans="1:10" ht="63">
      <c r="A5" s="132" t="s">
        <v>151</v>
      </c>
      <c r="B5" s="78" t="s">
        <v>331</v>
      </c>
      <c r="C5" s="46"/>
      <c r="D5" s="46"/>
      <c r="E5" s="79" t="s">
        <v>175</v>
      </c>
      <c r="F5" s="79" t="s">
        <v>233</v>
      </c>
      <c r="G5" s="79" t="s">
        <v>176</v>
      </c>
      <c r="H5" s="46"/>
      <c r="I5" s="190"/>
      <c r="J5" s="45"/>
    </row>
    <row r="6" spans="1:10" ht="15.75">
      <c r="A6" s="191"/>
      <c r="B6" s="46" t="s">
        <v>173</v>
      </c>
      <c r="C6" s="46" t="s">
        <v>144</v>
      </c>
      <c r="D6" s="46"/>
      <c r="E6" s="152" t="s">
        <v>347</v>
      </c>
      <c r="F6" s="152">
        <f>18333+14375+19837</f>
        <v>52545</v>
      </c>
      <c r="G6" s="152">
        <f>4283+8266</f>
        <v>12549</v>
      </c>
      <c r="H6" s="152"/>
      <c r="I6" s="271"/>
      <c r="J6" s="45"/>
    </row>
    <row r="7" spans="1:10" ht="15">
      <c r="A7" s="192"/>
      <c r="B7" s="46" t="s">
        <v>174</v>
      </c>
      <c r="C7" s="46" t="s">
        <v>144</v>
      </c>
      <c r="D7" s="46"/>
      <c r="E7" s="152" t="s">
        <v>348</v>
      </c>
      <c r="F7" s="152">
        <f>2725+1377+1574</f>
        <v>5676</v>
      </c>
      <c r="G7" s="152">
        <f>2618+1096</f>
        <v>3714</v>
      </c>
      <c r="H7" s="152"/>
      <c r="I7" s="271"/>
      <c r="J7" s="45"/>
    </row>
    <row r="8" spans="1:10" s="51" customFormat="1" ht="15.75">
      <c r="A8" s="192"/>
      <c r="B8" s="78" t="s">
        <v>170</v>
      </c>
      <c r="C8" s="78" t="s">
        <v>144</v>
      </c>
      <c r="D8" s="46"/>
      <c r="E8" s="77" t="s">
        <v>349</v>
      </c>
      <c r="F8" s="77">
        <f>SUM(F6:F7)</f>
        <v>58221</v>
      </c>
      <c r="G8" s="77">
        <f>SUM(G6:G7)</f>
        <v>16263</v>
      </c>
      <c r="H8" s="152"/>
      <c r="I8" s="271"/>
      <c r="J8" s="57"/>
    </row>
    <row r="9" spans="1:10" ht="3" customHeight="1">
      <c r="A9" s="192"/>
      <c r="B9" s="46"/>
      <c r="C9" s="46"/>
      <c r="D9" s="46"/>
      <c r="E9" s="152"/>
      <c r="F9" s="152"/>
      <c r="G9" s="152"/>
      <c r="H9" s="152"/>
      <c r="I9" s="271"/>
      <c r="J9" s="45"/>
    </row>
    <row r="10" spans="1:10" ht="78.75">
      <c r="A10" s="193" t="s">
        <v>152</v>
      </c>
      <c r="B10" s="80" t="s">
        <v>339</v>
      </c>
      <c r="C10" s="46"/>
      <c r="D10" s="46"/>
      <c r="E10" s="79" t="s">
        <v>178</v>
      </c>
      <c r="F10" s="79" t="s">
        <v>179</v>
      </c>
      <c r="G10" s="79" t="s">
        <v>180</v>
      </c>
      <c r="H10" s="79" t="s">
        <v>181</v>
      </c>
      <c r="I10" s="161" t="s">
        <v>182</v>
      </c>
      <c r="J10" s="45"/>
    </row>
    <row r="11" spans="1:10" ht="15">
      <c r="A11" s="192"/>
      <c r="B11" s="46" t="s">
        <v>173</v>
      </c>
      <c r="C11" s="46" t="s">
        <v>144</v>
      </c>
      <c r="D11" s="46"/>
      <c r="E11" s="152">
        <v>12994</v>
      </c>
      <c r="F11" s="152">
        <v>24667</v>
      </c>
      <c r="G11" s="152">
        <f>F11+E11</f>
        <v>37661</v>
      </c>
      <c r="H11" s="152">
        <v>22330</v>
      </c>
      <c r="I11" s="271">
        <f>G11-H11</f>
        <v>15331</v>
      </c>
      <c r="J11" s="45"/>
    </row>
    <row r="12" spans="1:10" ht="15">
      <c r="A12" s="192"/>
      <c r="B12" s="46" t="s">
        <v>174</v>
      </c>
      <c r="C12" s="46" t="s">
        <v>144</v>
      </c>
      <c r="D12" s="46"/>
      <c r="E12" s="152">
        <v>0</v>
      </c>
      <c r="F12" s="152">
        <v>3848</v>
      </c>
      <c r="G12" s="152">
        <v>3848</v>
      </c>
      <c r="H12" s="152">
        <v>3848</v>
      </c>
      <c r="I12" s="271">
        <f>G12-H12</f>
        <v>0</v>
      </c>
      <c r="J12" s="45"/>
    </row>
    <row r="13" spans="1:10" s="51" customFormat="1" ht="15.75">
      <c r="A13" s="192"/>
      <c r="B13" s="78" t="s">
        <v>170</v>
      </c>
      <c r="C13" s="78" t="s">
        <v>144</v>
      </c>
      <c r="D13" s="46"/>
      <c r="E13" s="77">
        <f>SUM(E11:E12)</f>
        <v>12994</v>
      </c>
      <c r="F13" s="77">
        <f>SUM(F11:F12)</f>
        <v>28515</v>
      </c>
      <c r="G13" s="77">
        <f>E13+F13</f>
        <v>41509</v>
      </c>
      <c r="H13" s="77">
        <f>G13-I13</f>
        <v>26178</v>
      </c>
      <c r="I13" s="272">
        <f>SUM(I11:I12)</f>
        <v>15331</v>
      </c>
      <c r="J13" s="57"/>
    </row>
    <row r="14" spans="1:9" ht="3" customHeight="1">
      <c r="A14" s="194"/>
      <c r="B14" s="81"/>
      <c r="C14" s="33"/>
      <c r="D14" s="33"/>
      <c r="E14" s="33">
        <f>SUM(E11:E13)</f>
        <v>25988</v>
      </c>
      <c r="F14" s="33"/>
      <c r="G14" s="33"/>
      <c r="H14" s="33"/>
      <c r="I14" s="133"/>
    </row>
    <row r="15" spans="1:9" ht="12.75">
      <c r="A15" s="194"/>
      <c r="B15" s="81"/>
      <c r="C15" s="33"/>
      <c r="D15" s="33"/>
      <c r="E15" s="33"/>
      <c r="F15" s="33"/>
      <c r="G15" s="33"/>
      <c r="H15" s="33"/>
      <c r="I15" s="133"/>
    </row>
    <row r="16" spans="1:9" ht="15">
      <c r="A16" s="194"/>
      <c r="C16" s="46"/>
      <c r="D16" s="46"/>
      <c r="E16" s="46"/>
      <c r="F16" s="46"/>
      <c r="G16" s="46"/>
      <c r="H16" s="33"/>
      <c r="I16" s="133"/>
    </row>
    <row r="17" spans="1:9" ht="52.5" customHeight="1" thickBot="1">
      <c r="A17" s="195"/>
      <c r="B17" s="334"/>
      <c r="C17" s="334"/>
      <c r="D17" s="334"/>
      <c r="E17" s="334"/>
      <c r="F17" s="334"/>
      <c r="G17" s="334"/>
      <c r="H17" s="334"/>
      <c r="I17" s="335"/>
    </row>
    <row r="18" spans="2:7" ht="4.5" customHeight="1">
      <c r="B18" s="25"/>
      <c r="C18" s="45"/>
      <c r="D18" s="45"/>
      <c r="E18" s="47"/>
      <c r="F18" s="45"/>
      <c r="G18" s="45"/>
    </row>
    <row r="19" spans="2:7" ht="18">
      <c r="B19" s="82"/>
      <c r="C19" s="45"/>
      <c r="D19" s="45"/>
      <c r="E19" s="47"/>
      <c r="F19" s="45"/>
      <c r="G19" s="45"/>
    </row>
    <row r="20" spans="2:7" ht="15.75">
      <c r="B20" s="25"/>
      <c r="C20" s="45"/>
      <c r="D20" s="45"/>
      <c r="E20" s="47"/>
      <c r="F20" s="45"/>
      <c r="G20" s="45"/>
    </row>
    <row r="21" spans="2:7" ht="15.75">
      <c r="B21" s="25"/>
      <c r="C21" s="45"/>
      <c r="D21" s="45"/>
      <c r="E21" s="47"/>
      <c r="F21" s="45"/>
      <c r="G21" s="45"/>
    </row>
  </sheetData>
  <sheetProtection/>
  <mergeCells count="4">
    <mergeCell ref="B17:I17"/>
    <mergeCell ref="A3:G3"/>
    <mergeCell ref="H3:I3"/>
    <mergeCell ref="A1:I1"/>
  </mergeCells>
  <printOptions gridLines="1" horizontalCentered="1" verticalCentered="1"/>
  <pageMargins left="0.75" right="0.75" top="1" bottom="1" header="0.5" footer="0.5"/>
  <pageSetup horizontalDpi="600" verticalDpi="600" orientation="landscape" paperSize="9" scale="116" r:id="rId1"/>
  <headerFooter alignWithMargins="0">
    <oddFooter>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3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26" customWidth="1"/>
    <col min="2" max="2" width="46.57421875" style="20" bestFit="1" customWidth="1"/>
    <col min="3" max="3" width="12.421875" style="20" customWidth="1"/>
    <col min="4" max="4" width="0.71875" style="20" customWidth="1"/>
    <col min="5" max="5" width="9.8515625" style="20" customWidth="1"/>
    <col min="6" max="6" width="9.140625" style="18" customWidth="1"/>
    <col min="7" max="7" width="10.00390625" style="18" customWidth="1"/>
    <col min="8" max="16384" width="9.140625" style="18" customWidth="1"/>
  </cols>
  <sheetData>
    <row r="5" spans="2:8" ht="42" customHeight="1">
      <c r="B5" s="25" t="s">
        <v>113</v>
      </c>
      <c r="E5" s="13" t="s">
        <v>184</v>
      </c>
      <c r="F5" s="28" t="s">
        <v>185</v>
      </c>
      <c r="G5" s="28" t="s">
        <v>201</v>
      </c>
      <c r="H5" s="28"/>
    </row>
    <row r="6" ht="3" customHeight="1"/>
    <row r="8" spans="1:2" ht="12.75">
      <c r="A8" s="26">
        <v>1</v>
      </c>
      <c r="B8" s="34" t="s">
        <v>183</v>
      </c>
    </row>
    <row r="9" spans="1:2" ht="12.75">
      <c r="A9" s="26">
        <v>2</v>
      </c>
      <c r="B9" s="31" t="s">
        <v>186</v>
      </c>
    </row>
    <row r="10" ht="3" customHeight="1">
      <c r="B10" s="31"/>
    </row>
    <row r="11" ht="12.75">
      <c r="B11" s="20" t="s">
        <v>187</v>
      </c>
    </row>
    <row r="12" spans="1:2" ht="12.75">
      <c r="A12" s="26">
        <v>3</v>
      </c>
      <c r="B12" s="18" t="s">
        <v>188</v>
      </c>
    </row>
    <row r="13" spans="1:2" ht="12.75">
      <c r="A13" s="26">
        <v>4</v>
      </c>
      <c r="B13" s="31" t="s">
        <v>189</v>
      </c>
    </row>
    <row r="14" ht="12.75">
      <c r="B14" s="18"/>
    </row>
    <row r="15" spans="1:3" ht="12.75">
      <c r="A15" s="26">
        <v>5</v>
      </c>
      <c r="B15" s="31" t="s">
        <v>6</v>
      </c>
      <c r="C15" s="20" t="s">
        <v>119</v>
      </c>
    </row>
    <row r="16" spans="1:3" ht="12.75">
      <c r="A16" s="26">
        <v>6</v>
      </c>
      <c r="B16" s="19" t="s">
        <v>190</v>
      </c>
      <c r="C16" s="20" t="s">
        <v>8</v>
      </c>
    </row>
    <row r="17" spans="1:3" ht="12.75">
      <c r="A17" s="26">
        <v>7</v>
      </c>
      <c r="B17" s="19" t="s">
        <v>115</v>
      </c>
      <c r="C17" s="20" t="s">
        <v>8</v>
      </c>
    </row>
    <row r="18" spans="1:3" ht="12.75">
      <c r="A18" s="26">
        <v>8</v>
      </c>
      <c r="B18" s="19" t="s">
        <v>191</v>
      </c>
      <c r="C18" s="20" t="s">
        <v>205</v>
      </c>
    </row>
    <row r="19" spans="1:3" ht="12.75">
      <c r="A19" s="26">
        <v>9</v>
      </c>
      <c r="B19" s="19" t="s">
        <v>192</v>
      </c>
      <c r="C19" s="20" t="s">
        <v>8</v>
      </c>
    </row>
    <row r="20" spans="1:3" ht="12.75">
      <c r="A20" s="26">
        <v>10</v>
      </c>
      <c r="B20" s="19" t="s">
        <v>193</v>
      </c>
      <c r="C20" s="20" t="s">
        <v>8</v>
      </c>
    </row>
    <row r="21" spans="1:3" ht="12.75">
      <c r="A21" s="26">
        <v>11</v>
      </c>
      <c r="B21" s="19" t="s">
        <v>194</v>
      </c>
      <c r="C21" s="20" t="s">
        <v>206</v>
      </c>
    </row>
    <row r="22" spans="1:3" ht="12.75">
      <c r="A22" s="26">
        <v>12</v>
      </c>
      <c r="B22" s="19" t="s">
        <v>208</v>
      </c>
      <c r="C22" s="20" t="s">
        <v>209</v>
      </c>
    </row>
    <row r="23" spans="1:3" ht="12.75">
      <c r="A23" s="26">
        <v>13</v>
      </c>
      <c r="B23" s="19" t="s">
        <v>195</v>
      </c>
      <c r="C23" s="20" t="s">
        <v>17</v>
      </c>
    </row>
    <row r="24" spans="1:3" ht="12.75">
      <c r="A24" s="26">
        <v>14</v>
      </c>
      <c r="B24" s="19" t="s">
        <v>196</v>
      </c>
      <c r="C24" s="20" t="s">
        <v>17</v>
      </c>
    </row>
    <row r="25" spans="1:3" ht="12.75">
      <c r="A25" s="26">
        <v>15</v>
      </c>
      <c r="B25" s="19" t="s">
        <v>197</v>
      </c>
      <c r="C25" s="20" t="s">
        <v>17</v>
      </c>
    </row>
    <row r="26" spans="1:3" ht="12.75">
      <c r="A26" s="26">
        <v>16</v>
      </c>
      <c r="B26" s="19" t="s">
        <v>211</v>
      </c>
      <c r="C26" s="20" t="s">
        <v>210</v>
      </c>
    </row>
    <row r="27" spans="1:3" ht="12.75">
      <c r="A27" s="26">
        <v>17</v>
      </c>
      <c r="B27" s="19" t="s">
        <v>212</v>
      </c>
      <c r="C27" s="20" t="s">
        <v>210</v>
      </c>
    </row>
    <row r="28" spans="1:3" ht="12.75">
      <c r="A28" s="26">
        <v>18</v>
      </c>
      <c r="B28" s="19" t="s">
        <v>213</v>
      </c>
      <c r="C28" s="20" t="s">
        <v>210</v>
      </c>
    </row>
    <row r="29" spans="1:3" ht="12.75">
      <c r="A29" s="26">
        <v>19</v>
      </c>
      <c r="B29" s="31" t="s">
        <v>198</v>
      </c>
      <c r="C29" s="20" t="s">
        <v>199</v>
      </c>
    </row>
    <row r="30" spans="1:3" ht="12.75">
      <c r="A30" s="26">
        <v>20</v>
      </c>
      <c r="B30" s="31" t="s">
        <v>200</v>
      </c>
      <c r="C30" s="20" t="s">
        <v>204</v>
      </c>
    </row>
    <row r="31" spans="1:3" ht="12.75">
      <c r="A31" s="26">
        <v>21</v>
      </c>
      <c r="B31" s="31" t="s">
        <v>202</v>
      </c>
      <c r="C31" s="20" t="s">
        <v>204</v>
      </c>
    </row>
    <row r="32" ht="12.75">
      <c r="B32" s="31"/>
    </row>
    <row r="33" spans="1:3" ht="12.75">
      <c r="A33" s="26">
        <v>22</v>
      </c>
      <c r="B33" s="31" t="s">
        <v>203</v>
      </c>
      <c r="C33" s="20" t="s">
        <v>204</v>
      </c>
    </row>
    <row r="35" ht="15">
      <c r="B35" s="21"/>
    </row>
    <row r="37" ht="15">
      <c r="B37" s="21"/>
    </row>
  </sheetData>
  <sheetProtection/>
  <printOptions gridLines="1" horizontalCentered="1" verticalCentered="1"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H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2" width="5.7109375" style="3" customWidth="1"/>
    <col min="3" max="3" width="55.00390625" style="1" bestFit="1" customWidth="1"/>
    <col min="4" max="4" width="12.7109375" style="0" customWidth="1"/>
    <col min="5" max="5" width="19.57421875" style="0" customWidth="1"/>
    <col min="6" max="6" width="12.140625" style="0" customWidth="1"/>
    <col min="7" max="7" width="11.7109375" style="0" customWidth="1"/>
    <col min="8" max="8" width="11.57421875" style="0" customWidth="1"/>
  </cols>
  <sheetData>
    <row r="2" ht="15.75">
      <c r="C2" s="2"/>
    </row>
    <row r="3" spans="4:8" ht="12.75">
      <c r="D3" s="3"/>
      <c r="E3" s="14"/>
      <c r="F3" s="307"/>
      <c r="G3" s="307"/>
      <c r="H3" s="340"/>
    </row>
    <row r="4" spans="4:8" ht="12.75">
      <c r="D4" s="3"/>
      <c r="E4" s="3"/>
      <c r="F4" s="14"/>
      <c r="G4" s="14"/>
      <c r="H4" s="340"/>
    </row>
    <row r="5" ht="21.75" customHeight="1"/>
    <row r="6" ht="21" customHeight="1"/>
    <row r="7" ht="19.5" customHeight="1"/>
    <row r="8" ht="23.25" customHeight="1"/>
  </sheetData>
  <sheetProtection/>
  <mergeCells count="2">
    <mergeCell ref="F3:G3"/>
    <mergeCell ref="H3:H4"/>
  </mergeCells>
  <printOptions gridLines="1" horizontalCentered="1" verticalCentered="1"/>
  <pageMargins left="0.75" right="0.75" top="1" bottom="1" header="0.5" footer="0.5"/>
  <pageSetup fitToHeight="1" fitToWidth="1" horizontalDpi="300" verticalDpi="300" orientation="landscape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2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140625" style="0" customWidth="1"/>
    <col min="2" max="2" width="91.140625" style="0" customWidth="1"/>
  </cols>
  <sheetData>
    <row r="2" ht="12.75">
      <c r="B2" s="1" t="s">
        <v>114</v>
      </c>
    </row>
    <row r="4" spans="1:2" ht="12.75">
      <c r="A4">
        <v>1</v>
      </c>
      <c r="B4" t="s">
        <v>39</v>
      </c>
    </row>
    <row r="5" spans="1:2" ht="12.75">
      <c r="A5">
        <v>2</v>
      </c>
      <c r="B5" t="s">
        <v>40</v>
      </c>
    </row>
    <row r="6" spans="1:2" ht="12.75">
      <c r="A6">
        <v>3</v>
      </c>
      <c r="B6" t="s">
        <v>38</v>
      </c>
    </row>
    <row r="7" spans="1:2" ht="12.75">
      <c r="A7">
        <v>4</v>
      </c>
      <c r="B7" t="s">
        <v>41</v>
      </c>
    </row>
    <row r="8" spans="1:2" ht="12.75">
      <c r="A8">
        <v>5</v>
      </c>
      <c r="B8" t="s">
        <v>42</v>
      </c>
    </row>
    <row r="9" spans="1:2" ht="12.75">
      <c r="A9">
        <v>6</v>
      </c>
      <c r="B9" t="s">
        <v>43</v>
      </c>
    </row>
    <row r="10" spans="1:2" ht="12.75">
      <c r="A10">
        <v>7</v>
      </c>
      <c r="B10" t="s">
        <v>44</v>
      </c>
    </row>
    <row r="11" spans="1:2" ht="12.75">
      <c r="A11">
        <v>8</v>
      </c>
      <c r="B11" t="s">
        <v>45</v>
      </c>
    </row>
    <row r="12" spans="1:2" ht="12.75">
      <c r="A12">
        <v>9</v>
      </c>
      <c r="B12" t="s">
        <v>46</v>
      </c>
    </row>
    <row r="13" spans="1:2" ht="12.75">
      <c r="A13">
        <v>10</v>
      </c>
      <c r="B13" t="s">
        <v>47</v>
      </c>
    </row>
    <row r="14" spans="1:2" ht="12.75">
      <c r="A14">
        <v>11</v>
      </c>
      <c r="B14" t="s">
        <v>48</v>
      </c>
    </row>
    <row r="15" spans="1:2" ht="12.75">
      <c r="A15">
        <v>12</v>
      </c>
      <c r="B15" t="s">
        <v>49</v>
      </c>
    </row>
    <row r="16" spans="1:2" ht="12.75">
      <c r="A16">
        <v>13</v>
      </c>
      <c r="B16" t="s">
        <v>53</v>
      </c>
    </row>
    <row r="17" spans="1:2" ht="12.75">
      <c r="A17">
        <v>14</v>
      </c>
      <c r="B17" t="s">
        <v>113</v>
      </c>
    </row>
    <row r="18" spans="1:2" ht="12.75">
      <c r="A18">
        <v>15</v>
      </c>
      <c r="B18" t="s">
        <v>54</v>
      </c>
    </row>
    <row r="19" spans="1:2" ht="12.75">
      <c r="A19">
        <v>16</v>
      </c>
      <c r="B19" t="s">
        <v>50</v>
      </c>
    </row>
    <row r="20" spans="1:2" ht="12.75">
      <c r="A20">
        <v>17</v>
      </c>
      <c r="B20" t="s">
        <v>55</v>
      </c>
    </row>
    <row r="21" spans="1:2" ht="12.75">
      <c r="A21">
        <v>18</v>
      </c>
      <c r="B21" t="s">
        <v>51</v>
      </c>
    </row>
    <row r="22" spans="1:2" ht="12.75">
      <c r="A22">
        <v>19</v>
      </c>
      <c r="B22" t="s">
        <v>52</v>
      </c>
    </row>
    <row r="23" spans="1:2" ht="12.75">
      <c r="A23">
        <v>20</v>
      </c>
      <c r="B23" t="s">
        <v>56</v>
      </c>
    </row>
    <row r="24" spans="1:2" ht="12.75">
      <c r="A24">
        <v>21</v>
      </c>
      <c r="B24" t="s">
        <v>102</v>
      </c>
    </row>
  </sheetData>
  <sheetProtection/>
  <printOptions horizontalCentered="1" verticalCentered="1"/>
  <pageMargins left="0.75" right="0.75" top="1" bottom="1" header="0.5" footer="0.5"/>
  <pageSetup horizontalDpi="300" verticalDpi="3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2.75"/>
  <cols>
    <col min="1" max="1" width="5.28125" style="16" bestFit="1" customWidth="1"/>
    <col min="2" max="2" width="75.57421875" style="38" bestFit="1" customWidth="1"/>
    <col min="3" max="3" width="0.5625" style="17" customWidth="1"/>
    <col min="4" max="4" width="18.57421875" style="39" customWidth="1"/>
    <col min="5" max="16384" width="9.140625" style="17" customWidth="1"/>
  </cols>
  <sheetData>
    <row r="1" spans="1:4" ht="26.25">
      <c r="A1" s="102"/>
      <c r="B1" s="112"/>
      <c r="C1" s="113"/>
      <c r="D1" s="114"/>
    </row>
    <row r="2" spans="1:4" ht="26.25">
      <c r="A2" s="115"/>
      <c r="B2" s="116" t="s">
        <v>72</v>
      </c>
      <c r="C2" s="117"/>
      <c r="D2" s="120" t="s">
        <v>73</v>
      </c>
    </row>
    <row r="3" spans="1:4" ht="26.25">
      <c r="A3" s="115"/>
      <c r="B3" s="121"/>
      <c r="C3" s="117"/>
      <c r="D3" s="122"/>
    </row>
    <row r="4" spans="1:4" ht="26.25">
      <c r="A4" s="115" t="s">
        <v>74</v>
      </c>
      <c r="B4" s="123" t="s">
        <v>245</v>
      </c>
      <c r="C4" s="117"/>
      <c r="D4" s="124"/>
    </row>
    <row r="5" spans="1:4" ht="26.25">
      <c r="A5" s="115"/>
      <c r="B5" s="121" t="s">
        <v>265</v>
      </c>
      <c r="C5" s="117"/>
      <c r="D5" s="124">
        <v>1</v>
      </c>
    </row>
    <row r="6" spans="1:4" ht="26.25">
      <c r="A6" s="115"/>
      <c r="B6" s="121" t="s">
        <v>289</v>
      </c>
      <c r="C6" s="117"/>
      <c r="D6" s="124">
        <v>2</v>
      </c>
    </row>
    <row r="7" spans="1:4" ht="26.25">
      <c r="A7" s="115"/>
      <c r="B7" s="121" t="s">
        <v>290</v>
      </c>
      <c r="C7" s="117"/>
      <c r="D7" s="124">
        <v>3</v>
      </c>
    </row>
    <row r="8" spans="1:4" ht="26.25">
      <c r="A8" s="115"/>
      <c r="B8" s="123"/>
      <c r="C8" s="117"/>
      <c r="D8" s="124"/>
    </row>
    <row r="9" spans="1:4" ht="26.25">
      <c r="A9" s="115" t="s">
        <v>75</v>
      </c>
      <c r="B9" s="123" t="s">
        <v>243</v>
      </c>
      <c r="C9" s="117"/>
      <c r="D9" s="124">
        <v>4</v>
      </c>
    </row>
    <row r="10" spans="1:4" ht="26.25">
      <c r="A10" s="115"/>
      <c r="B10" s="123"/>
      <c r="C10" s="117"/>
      <c r="D10" s="124"/>
    </row>
    <row r="11" spans="1:4" ht="26.25">
      <c r="A11" s="115" t="s">
        <v>76</v>
      </c>
      <c r="B11" s="123" t="s">
        <v>71</v>
      </c>
      <c r="C11" s="117"/>
      <c r="D11" s="124"/>
    </row>
    <row r="12" spans="1:4" ht="26.25">
      <c r="A12" s="115"/>
      <c r="B12" s="121" t="s">
        <v>244</v>
      </c>
      <c r="C12" s="117"/>
      <c r="D12" s="124">
        <v>5</v>
      </c>
    </row>
    <row r="13" spans="1:4" ht="26.25">
      <c r="A13" s="115"/>
      <c r="B13" s="121" t="s">
        <v>255</v>
      </c>
      <c r="C13" s="117"/>
      <c r="D13" s="124">
        <v>6</v>
      </c>
    </row>
    <row r="14" spans="1:4" ht="42">
      <c r="A14" s="115"/>
      <c r="B14" s="125" t="s">
        <v>256</v>
      </c>
      <c r="C14" s="117"/>
      <c r="D14" s="124">
        <v>7</v>
      </c>
    </row>
    <row r="15" spans="1:4" ht="26.25">
      <c r="A15" s="115"/>
      <c r="B15" s="121"/>
      <c r="C15" s="117"/>
      <c r="D15" s="124"/>
    </row>
    <row r="16" spans="1:4" ht="26.25">
      <c r="A16" s="115" t="s">
        <v>77</v>
      </c>
      <c r="B16" s="123" t="s">
        <v>81</v>
      </c>
      <c r="C16" s="117"/>
      <c r="D16" s="124">
        <v>8</v>
      </c>
    </row>
    <row r="17" spans="1:4" ht="26.25">
      <c r="A17" s="115"/>
      <c r="B17" s="123"/>
      <c r="C17" s="117"/>
      <c r="D17" s="124"/>
    </row>
    <row r="18" spans="1:4" ht="26.25">
      <c r="A18" s="115" t="s">
        <v>271</v>
      </c>
      <c r="B18" s="123" t="s">
        <v>292</v>
      </c>
      <c r="C18" s="117"/>
      <c r="D18" s="124"/>
    </row>
    <row r="19" spans="1:4" ht="42">
      <c r="A19" s="115"/>
      <c r="B19" s="125" t="s">
        <v>293</v>
      </c>
      <c r="C19" s="117"/>
      <c r="D19" s="124">
        <v>9</v>
      </c>
    </row>
    <row r="20" spans="1:4" ht="26.25">
      <c r="A20" s="115"/>
      <c r="B20" s="121" t="s">
        <v>177</v>
      </c>
      <c r="C20" s="117"/>
      <c r="D20" s="124">
        <v>10</v>
      </c>
    </row>
    <row r="21" spans="1:4" ht="27" thickBot="1">
      <c r="A21" s="126"/>
      <c r="B21" s="127"/>
      <c r="C21" s="128"/>
      <c r="D21" s="129"/>
    </row>
  </sheetData>
  <sheetProtection/>
  <printOptions horizontalCentered="1" verticalCentered="1"/>
  <pageMargins left="0.75" right="0.75" top="1" bottom="1" header="0.5" footer="0.5"/>
  <pageSetup fitToHeight="1" fitToWidth="1" horizontalDpi="300" verticalDpi="300" orientation="landscape" paperSize="9" scale="78" r:id="rId1"/>
  <headerFooter alignWithMargins="0">
    <oddFooter>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E80">
      <selection activeCell="Q22" sqref="Q22:S31"/>
    </sheetView>
  </sheetViews>
  <sheetFormatPr defaultColWidth="9.140625" defaultRowHeight="12.75"/>
  <cols>
    <col min="1" max="3" width="4.7109375" style="30" customWidth="1"/>
    <col min="4" max="4" width="48.140625" style="2" bestFit="1" customWidth="1"/>
    <col min="5" max="5" width="12.421875" style="2" customWidth="1"/>
    <col min="6" max="6" width="0.71875" style="0" hidden="1" customWidth="1"/>
    <col min="7" max="7" width="10.00390625" style="4" customWidth="1"/>
    <col min="8" max="8" width="11.28125" style="4" customWidth="1"/>
    <col min="9" max="9" width="1.1484375" style="0" hidden="1" customWidth="1"/>
    <col min="10" max="10" width="9.8515625" style="6" customWidth="1"/>
    <col min="11" max="11" width="10.421875" style="6" customWidth="1"/>
    <col min="12" max="12" width="0.2890625" style="0" hidden="1" customWidth="1"/>
    <col min="13" max="13" width="10.7109375" style="4" customWidth="1"/>
    <col min="14" max="14" width="11.8515625" style="4" customWidth="1"/>
    <col min="15" max="15" width="0.71875" style="0" customWidth="1"/>
    <col min="17" max="18" width="9.57421875" style="0" bestFit="1" customWidth="1"/>
  </cols>
  <sheetData>
    <row r="1" spans="1:14" ht="23.25">
      <c r="A1" s="298" t="s">
        <v>250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43" t="s">
        <v>344</v>
      </c>
      <c r="N1" s="244"/>
    </row>
    <row r="2" spans="1:14" ht="2.25" customHeight="1">
      <c r="A2" s="132"/>
      <c r="B2" s="77"/>
      <c r="C2" s="77"/>
      <c r="D2" s="78"/>
      <c r="E2" s="78"/>
      <c r="F2" s="33"/>
      <c r="G2" s="33"/>
      <c r="H2" s="33"/>
      <c r="I2" s="33"/>
      <c r="J2" s="33"/>
      <c r="K2" s="33"/>
      <c r="L2" s="33"/>
      <c r="M2" s="33"/>
      <c r="N2" s="133"/>
    </row>
    <row r="3" spans="1:14" ht="23.25">
      <c r="A3" s="300" t="s">
        <v>266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2" t="s">
        <v>246</v>
      </c>
      <c r="N3" s="303"/>
    </row>
    <row r="4" spans="1:14" ht="3" customHeight="1">
      <c r="A4" s="134"/>
      <c r="B4" s="135"/>
      <c r="C4" s="135"/>
      <c r="D4" s="135"/>
      <c r="E4" s="77"/>
      <c r="F4" s="135"/>
      <c r="G4" s="135"/>
      <c r="H4" s="135"/>
      <c r="I4" s="135"/>
      <c r="J4" s="135"/>
      <c r="K4" s="135"/>
      <c r="L4" s="135"/>
      <c r="M4" s="136"/>
      <c r="N4" s="137"/>
    </row>
    <row r="5" spans="1:15" ht="15.75" customHeight="1">
      <c r="A5" s="132"/>
      <c r="B5" s="77"/>
      <c r="C5" s="77"/>
      <c r="D5" s="78"/>
      <c r="E5" s="78"/>
      <c r="F5" s="33"/>
      <c r="G5" s="295" t="s">
        <v>0</v>
      </c>
      <c r="H5" s="295"/>
      <c r="I5" s="81"/>
      <c r="J5" s="295" t="s">
        <v>16</v>
      </c>
      <c r="K5" s="295"/>
      <c r="L5" s="81"/>
      <c r="M5" s="296" t="s">
        <v>25</v>
      </c>
      <c r="N5" s="297"/>
      <c r="O5" s="1"/>
    </row>
    <row r="6" spans="1:15" ht="3" customHeight="1">
      <c r="A6" s="132"/>
      <c r="B6" s="77"/>
      <c r="C6" s="77"/>
      <c r="D6" s="78"/>
      <c r="E6" s="78"/>
      <c r="F6" s="33"/>
      <c r="G6" s="36"/>
      <c r="H6" s="36"/>
      <c r="I6" s="81"/>
      <c r="J6" s="36"/>
      <c r="K6" s="36"/>
      <c r="L6" s="81"/>
      <c r="M6" s="81"/>
      <c r="N6" s="138"/>
      <c r="O6" s="1"/>
    </row>
    <row r="7" spans="1:15" ht="15.75">
      <c r="A7" s="132"/>
      <c r="B7" s="77"/>
      <c r="C7" s="77"/>
      <c r="D7" s="78"/>
      <c r="E7" s="78"/>
      <c r="F7" s="33"/>
      <c r="G7" s="36" t="s">
        <v>172</v>
      </c>
      <c r="H7" s="139" t="s">
        <v>171</v>
      </c>
      <c r="I7" s="36"/>
      <c r="J7" s="36" t="s">
        <v>172</v>
      </c>
      <c r="K7" s="139" t="s">
        <v>171</v>
      </c>
      <c r="L7" s="81"/>
      <c r="M7" s="36" t="s">
        <v>172</v>
      </c>
      <c r="N7" s="140" t="s">
        <v>171</v>
      </c>
      <c r="O7" s="1"/>
    </row>
    <row r="8" spans="1:14" s="52" customFormat="1" ht="18">
      <c r="A8" s="141" t="s">
        <v>74</v>
      </c>
      <c r="B8" s="84"/>
      <c r="C8" s="84"/>
      <c r="D8" s="142" t="s">
        <v>267</v>
      </c>
      <c r="E8" s="78"/>
      <c r="F8" s="85"/>
      <c r="G8" s="85"/>
      <c r="H8" s="85"/>
      <c r="I8" s="85"/>
      <c r="J8" s="85"/>
      <c r="K8" s="85"/>
      <c r="L8" s="85"/>
      <c r="M8" s="85"/>
      <c r="N8" s="143"/>
    </row>
    <row r="9" spans="1:14" s="40" customFormat="1" ht="3" customHeight="1">
      <c r="A9" s="141"/>
      <c r="B9" s="84"/>
      <c r="C9" s="84"/>
      <c r="D9" s="142"/>
      <c r="E9" s="78"/>
      <c r="F9" s="85"/>
      <c r="G9" s="85"/>
      <c r="H9" s="85"/>
      <c r="I9" s="85"/>
      <c r="J9" s="85"/>
      <c r="K9" s="85"/>
      <c r="L9" s="85"/>
      <c r="M9" s="85"/>
      <c r="N9" s="143"/>
    </row>
    <row r="10" spans="1:15" ht="15.75">
      <c r="A10" s="132"/>
      <c r="B10" s="77"/>
      <c r="C10" s="77">
        <v>1</v>
      </c>
      <c r="D10" s="78" t="s">
        <v>296</v>
      </c>
      <c r="E10" s="78" t="s">
        <v>9</v>
      </c>
      <c r="F10" s="144"/>
      <c r="G10" s="33"/>
      <c r="H10" s="33"/>
      <c r="I10" s="144"/>
      <c r="J10" s="33"/>
      <c r="K10" s="33"/>
      <c r="L10" s="144"/>
      <c r="M10" s="144"/>
      <c r="N10" s="145"/>
      <c r="O10" s="9"/>
    </row>
    <row r="11" spans="1:19" ht="15.75">
      <c r="A11" s="132"/>
      <c r="B11" s="77"/>
      <c r="C11" s="77">
        <v>2</v>
      </c>
      <c r="D11" s="78" t="s">
        <v>297</v>
      </c>
      <c r="E11" s="78" t="s">
        <v>9</v>
      </c>
      <c r="F11" s="144"/>
      <c r="G11" s="196">
        <v>4133</v>
      </c>
      <c r="H11" s="196">
        <v>15655</v>
      </c>
      <c r="I11" s="196"/>
      <c r="J11" s="196">
        <v>3742</v>
      </c>
      <c r="K11" s="196">
        <v>13547</v>
      </c>
      <c r="L11" s="196"/>
      <c r="M11" s="63">
        <f>(G11-J11)*100/J11</f>
        <v>10.448957776590058</v>
      </c>
      <c r="N11" s="63">
        <f>(H11-K11)*100/K11</f>
        <v>15.560640732265446</v>
      </c>
      <c r="O11" s="63" t="e">
        <f>(I11-L11)*100/L11</f>
        <v>#DIV/0!</v>
      </c>
      <c r="P11" s="63"/>
      <c r="Q11" s="63"/>
      <c r="R11" s="63"/>
      <c r="S11" s="63"/>
    </row>
    <row r="12" spans="1:15" ht="36.75" customHeight="1">
      <c r="A12" s="132"/>
      <c r="B12" s="77"/>
      <c r="C12" s="77">
        <v>3</v>
      </c>
      <c r="D12" s="99" t="s">
        <v>286</v>
      </c>
      <c r="E12" s="78" t="s">
        <v>9</v>
      </c>
      <c r="F12" s="144"/>
      <c r="G12" s="144"/>
      <c r="H12" s="144"/>
      <c r="I12" s="144"/>
      <c r="J12" s="144"/>
      <c r="K12" s="144"/>
      <c r="L12" s="144"/>
      <c r="M12" s="146"/>
      <c r="N12" s="147"/>
      <c r="O12" s="9"/>
    </row>
    <row r="13" spans="1:15" ht="15.75">
      <c r="A13" s="132"/>
      <c r="B13" s="77"/>
      <c r="C13" s="77"/>
      <c r="D13" s="148" t="s">
        <v>268</v>
      </c>
      <c r="E13" s="78" t="s">
        <v>9</v>
      </c>
      <c r="F13" s="144"/>
      <c r="G13" s="144"/>
      <c r="H13" s="144"/>
      <c r="I13" s="144"/>
      <c r="J13" s="144"/>
      <c r="K13" s="144"/>
      <c r="L13" s="144"/>
      <c r="M13" s="146"/>
      <c r="N13" s="147"/>
      <c r="O13" s="9"/>
    </row>
    <row r="14" spans="1:15" s="52" customFormat="1" ht="18">
      <c r="A14" s="141"/>
      <c r="B14" s="84"/>
      <c r="C14" s="84"/>
      <c r="D14" s="142" t="s">
        <v>269</v>
      </c>
      <c r="E14" s="78" t="s">
        <v>9</v>
      </c>
      <c r="F14" s="149"/>
      <c r="G14" s="77">
        <f>G10+G11+G12+G13</f>
        <v>4133</v>
      </c>
      <c r="H14" s="77">
        <f>H10+H11+H12+H13</f>
        <v>15655</v>
      </c>
      <c r="I14" s="77"/>
      <c r="J14" s="77">
        <f>J10+J11+J12+J13</f>
        <v>3742</v>
      </c>
      <c r="K14" s="77">
        <f>K10+K11+K12+K13</f>
        <v>13547</v>
      </c>
      <c r="L14" s="149"/>
      <c r="M14" s="146">
        <f aca="true" t="shared" si="0" ref="M14:N19">(G14-J14)*100/J14</f>
        <v>10.448957776590058</v>
      </c>
      <c r="N14" s="147">
        <f t="shared" si="0"/>
        <v>15.560640732265446</v>
      </c>
      <c r="O14" s="40"/>
    </row>
    <row r="15" spans="1:14" s="40" customFormat="1" ht="2.25" customHeight="1">
      <c r="A15" s="141"/>
      <c r="B15" s="84"/>
      <c r="C15" s="84"/>
      <c r="D15" s="142"/>
      <c r="E15" s="78"/>
      <c r="F15" s="149"/>
      <c r="G15" s="149"/>
      <c r="H15" s="149"/>
      <c r="I15" s="149"/>
      <c r="J15" s="149"/>
      <c r="K15" s="149"/>
      <c r="L15" s="149"/>
      <c r="M15" s="146" t="e">
        <f t="shared" si="0"/>
        <v>#DIV/0!</v>
      </c>
      <c r="N15" s="147" t="e">
        <f t="shared" si="0"/>
        <v>#DIV/0!</v>
      </c>
    </row>
    <row r="16" spans="1:14" s="40" customFormat="1" ht="2.25" customHeight="1">
      <c r="A16" s="141"/>
      <c r="B16" s="84"/>
      <c r="C16" s="84"/>
      <c r="D16" s="150"/>
      <c r="E16" s="78"/>
      <c r="F16" s="149"/>
      <c r="G16" s="149"/>
      <c r="H16" s="149"/>
      <c r="I16" s="149"/>
      <c r="J16" s="149"/>
      <c r="K16" s="149"/>
      <c r="L16" s="149"/>
      <c r="M16" s="146" t="e">
        <f t="shared" si="0"/>
        <v>#DIV/0!</v>
      </c>
      <c r="N16" s="147" t="e">
        <f t="shared" si="0"/>
        <v>#DIV/0!</v>
      </c>
    </row>
    <row r="17" spans="1:14" s="40" customFormat="1" ht="17.25" customHeight="1" hidden="1">
      <c r="A17" s="141"/>
      <c r="B17" s="84"/>
      <c r="C17" s="84"/>
      <c r="D17" s="150"/>
      <c r="E17" s="78"/>
      <c r="F17" s="149"/>
      <c r="G17" s="149"/>
      <c r="H17" s="149"/>
      <c r="I17" s="149"/>
      <c r="J17" s="149"/>
      <c r="K17" s="149"/>
      <c r="L17" s="149"/>
      <c r="M17" s="146" t="e">
        <f t="shared" si="0"/>
        <v>#DIV/0!</v>
      </c>
      <c r="N17" s="147" t="e">
        <f t="shared" si="0"/>
        <v>#DIV/0!</v>
      </c>
    </row>
    <row r="18" spans="1:15" ht="3" customHeight="1">
      <c r="A18" s="132"/>
      <c r="B18" s="77"/>
      <c r="C18" s="77"/>
      <c r="D18" s="99"/>
      <c r="E18" s="78"/>
      <c r="F18" s="144"/>
      <c r="G18" s="144"/>
      <c r="H18" s="144"/>
      <c r="I18" s="144"/>
      <c r="J18" s="144"/>
      <c r="K18" s="144"/>
      <c r="L18" s="144"/>
      <c r="M18" s="146" t="e">
        <f t="shared" si="0"/>
        <v>#DIV/0!</v>
      </c>
      <c r="N18" s="147" t="e">
        <f t="shared" si="0"/>
        <v>#DIV/0!</v>
      </c>
      <c r="O18" s="9"/>
    </row>
    <row r="19" spans="1:15" ht="15.75" hidden="1">
      <c r="A19" s="132"/>
      <c r="B19" s="77"/>
      <c r="C19" s="77"/>
      <c r="D19" s="99"/>
      <c r="E19" s="78"/>
      <c r="F19" s="144"/>
      <c r="G19" s="144"/>
      <c r="H19" s="144"/>
      <c r="I19" s="144"/>
      <c r="J19" s="144"/>
      <c r="K19" s="144"/>
      <c r="L19" s="144"/>
      <c r="M19" s="146" t="e">
        <f t="shared" si="0"/>
        <v>#DIV/0!</v>
      </c>
      <c r="N19" s="147" t="e">
        <f t="shared" si="0"/>
        <v>#DIV/0!</v>
      </c>
      <c r="O19" s="9"/>
    </row>
    <row r="20" spans="1:15" s="53" customFormat="1" ht="18">
      <c r="A20" s="245">
        <v>0</v>
      </c>
      <c r="B20" s="151"/>
      <c r="C20" s="77"/>
      <c r="D20" s="150" t="s">
        <v>273</v>
      </c>
      <c r="E20" s="78"/>
      <c r="F20" s="152"/>
      <c r="G20" s="152"/>
      <c r="H20" s="152"/>
      <c r="I20" s="152"/>
      <c r="J20" s="152"/>
      <c r="K20" s="152"/>
      <c r="L20" s="152"/>
      <c r="M20" s="146"/>
      <c r="N20" s="147"/>
      <c r="O20" s="43"/>
    </row>
    <row r="21" spans="1:15" ht="15.75">
      <c r="A21" s="132"/>
      <c r="B21" s="77"/>
      <c r="C21" s="77">
        <v>1</v>
      </c>
      <c r="D21" s="78" t="s">
        <v>272</v>
      </c>
      <c r="E21" s="78" t="s">
        <v>9</v>
      </c>
      <c r="F21" s="144"/>
      <c r="G21" s="197">
        <v>4133</v>
      </c>
      <c r="H21" s="197">
        <v>15655</v>
      </c>
      <c r="I21" s="197"/>
      <c r="J21" s="197">
        <v>3742</v>
      </c>
      <c r="K21" s="197">
        <v>13547</v>
      </c>
      <c r="L21" s="197"/>
      <c r="M21" s="209">
        <f aca="true" t="shared" si="1" ref="M21:N25">(G21-J21)*100/J21</f>
        <v>10.448957776590058</v>
      </c>
      <c r="N21" s="209">
        <f t="shared" si="1"/>
        <v>15.560640732265446</v>
      </c>
      <c r="O21" s="9"/>
    </row>
    <row r="22" spans="1:19" ht="15.75">
      <c r="A22" s="132"/>
      <c r="B22" s="77"/>
      <c r="C22" s="77">
        <v>2</v>
      </c>
      <c r="D22" s="78" t="s">
        <v>298</v>
      </c>
      <c r="E22" s="78" t="s">
        <v>9</v>
      </c>
      <c r="F22" s="144"/>
      <c r="G22" s="197"/>
      <c r="H22" s="197"/>
      <c r="I22" s="197"/>
      <c r="J22" s="197"/>
      <c r="K22" s="197"/>
      <c r="L22" s="197"/>
      <c r="M22" s="209"/>
      <c r="N22" s="209"/>
      <c r="O22" s="9"/>
      <c r="Q22" s="304"/>
      <c r="R22" s="304"/>
      <c r="S22" s="18"/>
    </row>
    <row r="23" spans="1:19" ht="15.75">
      <c r="A23" s="132"/>
      <c r="B23" s="77"/>
      <c r="C23" s="77">
        <v>3</v>
      </c>
      <c r="D23" s="78" t="s">
        <v>284</v>
      </c>
      <c r="E23" s="78" t="s">
        <v>9</v>
      </c>
      <c r="F23" s="144"/>
      <c r="G23" s="197">
        <v>3595</v>
      </c>
      <c r="H23" s="197">
        <v>12240</v>
      </c>
      <c r="I23" s="197"/>
      <c r="J23" s="197">
        <v>3172</v>
      </c>
      <c r="K23" s="197">
        <v>11012</v>
      </c>
      <c r="L23" s="197"/>
      <c r="M23" s="209">
        <f t="shared" si="1"/>
        <v>13.335435056746531</v>
      </c>
      <c r="N23" s="209">
        <f t="shared" si="1"/>
        <v>11.151471122411914</v>
      </c>
      <c r="O23" s="9"/>
      <c r="Q23" s="291"/>
      <c r="R23" s="291"/>
      <c r="S23" s="18"/>
    </row>
    <row r="24" spans="1:19" ht="15.75">
      <c r="A24" s="132"/>
      <c r="B24" s="77"/>
      <c r="C24" s="77">
        <v>4</v>
      </c>
      <c r="D24" s="99" t="s">
        <v>299</v>
      </c>
      <c r="E24" s="78" t="s">
        <v>9</v>
      </c>
      <c r="F24" s="144"/>
      <c r="G24" s="210">
        <v>538</v>
      </c>
      <c r="H24" s="210">
        <f>H21-H23</f>
        <v>3415</v>
      </c>
      <c r="I24" s="210"/>
      <c r="J24" s="210">
        <f>J21-J23</f>
        <v>570</v>
      </c>
      <c r="K24" s="210">
        <f>K21-K23</f>
        <v>2535</v>
      </c>
      <c r="L24" s="197"/>
      <c r="M24" s="209">
        <f t="shared" si="1"/>
        <v>-5.614035087719298</v>
      </c>
      <c r="N24" s="209">
        <f t="shared" si="1"/>
        <v>34.714003944773175</v>
      </c>
      <c r="O24" s="9"/>
      <c r="Q24" s="292"/>
      <c r="R24" s="292"/>
      <c r="S24" s="18"/>
    </row>
    <row r="25" spans="1:19" s="52" customFormat="1" ht="18">
      <c r="A25" s="141"/>
      <c r="B25" s="84"/>
      <c r="C25" s="84">
        <v>5</v>
      </c>
      <c r="D25" s="151" t="s">
        <v>300</v>
      </c>
      <c r="E25" s="78" t="s">
        <v>8</v>
      </c>
      <c r="F25" s="149"/>
      <c r="G25" s="211">
        <f>G24*100/G21</f>
        <v>13.017178804742318</v>
      </c>
      <c r="H25" s="211">
        <f>H24*100/H21</f>
        <v>21.814116895560524</v>
      </c>
      <c r="I25" s="211" t="e">
        <f>I24*100/I21</f>
        <v>#DIV/0!</v>
      </c>
      <c r="J25" s="211">
        <f>J24*100/J21</f>
        <v>15.232495991448424</v>
      </c>
      <c r="K25" s="211">
        <f>K24*100/K21</f>
        <v>18.712630102605743</v>
      </c>
      <c r="L25" s="212"/>
      <c r="M25" s="209">
        <f t="shared" si="1"/>
        <v>-14.543363004656571</v>
      </c>
      <c r="N25" s="209">
        <f t="shared" si="1"/>
        <v>16.574296482902724</v>
      </c>
      <c r="O25" s="40"/>
      <c r="Q25" s="292"/>
      <c r="R25" s="292"/>
      <c r="S25" s="55"/>
    </row>
    <row r="26" spans="1:19" ht="2.25" customHeight="1">
      <c r="A26" s="132"/>
      <c r="B26" s="77"/>
      <c r="C26" s="77"/>
      <c r="D26" s="99"/>
      <c r="E26" s="78"/>
      <c r="F26" s="144"/>
      <c r="G26" s="144"/>
      <c r="H26" s="144"/>
      <c r="I26" s="144"/>
      <c r="J26" s="144"/>
      <c r="K26" s="144"/>
      <c r="L26" s="144"/>
      <c r="M26" s="146" t="e">
        <f>(G26-J26)*100/J26</f>
        <v>#DIV/0!</v>
      </c>
      <c r="N26" s="147" t="e">
        <f>(H26-K26)*100/K26</f>
        <v>#DIV/0!</v>
      </c>
      <c r="O26" s="9"/>
      <c r="Q26" s="292"/>
      <c r="R26" s="292"/>
      <c r="S26" s="18"/>
    </row>
    <row r="27" spans="1:19" ht="15.75" hidden="1">
      <c r="A27" s="132"/>
      <c r="B27" s="77"/>
      <c r="C27" s="77"/>
      <c r="D27" s="99"/>
      <c r="E27" s="78"/>
      <c r="F27" s="144"/>
      <c r="G27" s="144"/>
      <c r="H27" s="144"/>
      <c r="I27" s="144"/>
      <c r="J27" s="144"/>
      <c r="K27" s="144"/>
      <c r="L27" s="144"/>
      <c r="M27" s="146" t="e">
        <f>(G27-J27)*100/J27</f>
        <v>#DIV/0!</v>
      </c>
      <c r="N27" s="147" t="e">
        <f>(H27-K27)*100/K27</f>
        <v>#DIV/0!</v>
      </c>
      <c r="O27" s="9"/>
      <c r="Q27" s="292"/>
      <c r="R27" s="292"/>
      <c r="S27" s="18"/>
    </row>
    <row r="28" spans="1:19" s="54" customFormat="1" ht="18">
      <c r="A28" s="141" t="s">
        <v>76</v>
      </c>
      <c r="B28" s="84"/>
      <c r="C28" s="77"/>
      <c r="D28" s="150" t="s">
        <v>270</v>
      </c>
      <c r="E28" s="78"/>
      <c r="F28" s="144"/>
      <c r="G28" s="144"/>
      <c r="H28" s="144"/>
      <c r="I28" s="144"/>
      <c r="J28" s="144"/>
      <c r="K28" s="144"/>
      <c r="L28" s="144"/>
      <c r="M28" s="146"/>
      <c r="N28" s="147"/>
      <c r="O28" s="9"/>
      <c r="Q28" s="293"/>
      <c r="R28" s="292"/>
      <c r="S28" s="51"/>
    </row>
    <row r="29" spans="1:19" ht="15.75">
      <c r="A29" s="132"/>
      <c r="B29" s="77"/>
      <c r="C29" s="77">
        <v>1</v>
      </c>
      <c r="D29" s="100" t="s">
        <v>281</v>
      </c>
      <c r="E29" s="78" t="s">
        <v>67</v>
      </c>
      <c r="F29" s="144"/>
      <c r="G29" s="209">
        <v>898.84</v>
      </c>
      <c r="H29" s="209">
        <v>3839.98</v>
      </c>
      <c r="I29" s="197"/>
      <c r="J29" s="209">
        <v>747.27</v>
      </c>
      <c r="K29" s="209">
        <v>3081.96</v>
      </c>
      <c r="L29" s="197"/>
      <c r="M29" s="209">
        <f aca="true" t="shared" si="2" ref="M29:N35">(G29-J29)*100/J29</f>
        <v>20.283164050477076</v>
      </c>
      <c r="N29" s="209">
        <f t="shared" si="2"/>
        <v>24.595387350906567</v>
      </c>
      <c r="O29" s="9"/>
      <c r="Q29" s="292"/>
      <c r="R29" s="292"/>
      <c r="S29" s="18"/>
    </row>
    <row r="30" spans="1:19" ht="15.75">
      <c r="A30" s="132"/>
      <c r="B30" s="77"/>
      <c r="C30" s="77">
        <v>2</v>
      </c>
      <c r="D30" s="100" t="s">
        <v>274</v>
      </c>
      <c r="E30" s="78" t="s">
        <v>67</v>
      </c>
      <c r="F30" s="144"/>
      <c r="G30" s="209">
        <v>2.65</v>
      </c>
      <c r="H30" s="209">
        <v>6.76</v>
      </c>
      <c r="I30" s="197"/>
      <c r="J30" s="209">
        <v>2.73</v>
      </c>
      <c r="K30" s="209">
        <v>10.24</v>
      </c>
      <c r="L30" s="197"/>
      <c r="M30" s="209">
        <f t="shared" si="2"/>
        <v>-2.930402930402933</v>
      </c>
      <c r="N30" s="209">
        <f t="shared" si="2"/>
        <v>-33.98437500000001</v>
      </c>
      <c r="O30" s="9"/>
      <c r="Q30" s="292"/>
      <c r="R30" s="293"/>
      <c r="S30" s="18"/>
    </row>
    <row r="31" spans="1:19" ht="15.75">
      <c r="A31" s="132"/>
      <c r="B31" s="77"/>
      <c r="C31" s="77">
        <v>3</v>
      </c>
      <c r="D31" s="99" t="s">
        <v>282</v>
      </c>
      <c r="E31" s="78" t="s">
        <v>67</v>
      </c>
      <c r="F31" s="144"/>
      <c r="G31" s="213">
        <f>SUM(G29:G30)</f>
        <v>901.49</v>
      </c>
      <c r="H31" s="213">
        <f>SUM(H29:H30)</f>
        <v>3846.7400000000002</v>
      </c>
      <c r="I31" s="213"/>
      <c r="J31" s="213">
        <f>SUM(J29:J30)</f>
        <v>750</v>
      </c>
      <c r="K31" s="213">
        <f>SUM(K29:K30)</f>
        <v>3092.2</v>
      </c>
      <c r="L31" s="197"/>
      <c r="M31" s="209">
        <f t="shared" si="2"/>
        <v>20.198666666666668</v>
      </c>
      <c r="N31" s="209">
        <f t="shared" si="2"/>
        <v>24.401397063579346</v>
      </c>
      <c r="O31" s="9"/>
      <c r="Q31" s="294"/>
      <c r="R31" s="18"/>
      <c r="S31" s="18"/>
    </row>
    <row r="32" spans="1:15" ht="15.75">
      <c r="A32" s="132"/>
      <c r="B32" s="77"/>
      <c r="C32" s="77">
        <v>4</v>
      </c>
      <c r="D32" s="100" t="s">
        <v>283</v>
      </c>
      <c r="E32" s="78" t="s">
        <v>67</v>
      </c>
      <c r="F32" s="144"/>
      <c r="G32" s="209">
        <v>945.65</v>
      </c>
      <c r="H32" s="209">
        <v>3837.46</v>
      </c>
      <c r="I32" s="197"/>
      <c r="J32" s="209">
        <v>811.92</v>
      </c>
      <c r="K32" s="209">
        <v>3107.29</v>
      </c>
      <c r="L32" s="197"/>
      <c r="M32" s="209">
        <f t="shared" si="2"/>
        <v>16.470834564981775</v>
      </c>
      <c r="N32" s="209">
        <f t="shared" si="2"/>
        <v>23.498611330130114</v>
      </c>
      <c r="O32" s="9"/>
    </row>
    <row r="33" spans="1:15" ht="15.75">
      <c r="A33" s="132"/>
      <c r="B33" s="77"/>
      <c r="C33" s="77">
        <v>5</v>
      </c>
      <c r="D33" s="100" t="s">
        <v>160</v>
      </c>
      <c r="E33" s="78" t="s">
        <v>67</v>
      </c>
      <c r="F33" s="144"/>
      <c r="G33" s="209"/>
      <c r="H33" s="209"/>
      <c r="I33" s="197"/>
      <c r="J33" s="209">
        <v>1.08</v>
      </c>
      <c r="K33" s="209">
        <v>4.64</v>
      </c>
      <c r="L33" s="197"/>
      <c r="M33" s="209">
        <f t="shared" si="2"/>
        <v>-100</v>
      </c>
      <c r="N33" s="209">
        <f t="shared" si="2"/>
        <v>-100</v>
      </c>
      <c r="O33" s="9"/>
    </row>
    <row r="34" spans="1:15" ht="15.75">
      <c r="A34" s="132"/>
      <c r="B34" s="77"/>
      <c r="C34" s="77">
        <v>6</v>
      </c>
      <c r="D34" s="99" t="s">
        <v>285</v>
      </c>
      <c r="E34" s="78" t="s">
        <v>67</v>
      </c>
      <c r="F34" s="144"/>
      <c r="G34" s="213">
        <f>SUM(G32:G33)</f>
        <v>945.65</v>
      </c>
      <c r="H34" s="213">
        <f>SUM(H32:H33)</f>
        <v>3837.46</v>
      </c>
      <c r="I34" s="213"/>
      <c r="J34" s="213">
        <f>SUM(J32:J33)</f>
        <v>813</v>
      </c>
      <c r="K34" s="213">
        <f>SUM(K32:K33)</f>
        <v>3111.93</v>
      </c>
      <c r="L34" s="197"/>
      <c r="M34" s="209">
        <f t="shared" si="2"/>
        <v>16.31611316113161</v>
      </c>
      <c r="N34" s="209">
        <f t="shared" si="2"/>
        <v>23.314470441173167</v>
      </c>
      <c r="O34" s="9"/>
    </row>
    <row r="35" spans="1:15" s="52" customFormat="1" ht="35.25" customHeight="1">
      <c r="A35" s="141"/>
      <c r="B35" s="84"/>
      <c r="C35" s="77">
        <v>7</v>
      </c>
      <c r="D35" s="99" t="s">
        <v>301</v>
      </c>
      <c r="E35" s="77"/>
      <c r="F35" s="149"/>
      <c r="G35" s="214">
        <f>G34*100/G31</f>
        <v>104.89855683368646</v>
      </c>
      <c r="H35" s="214">
        <f>H34*100/H31</f>
        <v>99.75875676546893</v>
      </c>
      <c r="I35" s="214" t="e">
        <f>I34*100/I31</f>
        <v>#DIV/0!</v>
      </c>
      <c r="J35" s="214">
        <f>J34*100/J31</f>
        <v>108.4</v>
      </c>
      <c r="K35" s="214">
        <f>K34*100/K31</f>
        <v>100.63805704676282</v>
      </c>
      <c r="L35" s="212"/>
      <c r="M35" s="209">
        <f t="shared" si="2"/>
        <v>-3.23011362206047</v>
      </c>
      <c r="N35" s="209">
        <f t="shared" si="2"/>
        <v>-0.8737254147159409</v>
      </c>
      <c r="O35" s="40"/>
    </row>
    <row r="36" spans="1:14" ht="15.75">
      <c r="A36" s="132"/>
      <c r="B36" s="77"/>
      <c r="C36" s="77"/>
      <c r="D36" s="305"/>
      <c r="E36" s="305"/>
      <c r="F36" s="33"/>
      <c r="G36" s="33"/>
      <c r="H36" s="33"/>
      <c r="I36" s="33"/>
      <c r="J36" s="33"/>
      <c r="K36" s="33"/>
      <c r="L36" s="33"/>
      <c r="M36" s="146"/>
      <c r="N36" s="147"/>
    </row>
    <row r="37" spans="1:14" ht="3.75" customHeight="1">
      <c r="A37" s="132"/>
      <c r="B37" s="77"/>
      <c r="C37" s="77"/>
      <c r="D37" s="99"/>
      <c r="E37" s="78"/>
      <c r="F37" s="33"/>
      <c r="G37" s="33"/>
      <c r="H37" s="33"/>
      <c r="I37" s="33"/>
      <c r="J37" s="33"/>
      <c r="K37" s="33"/>
      <c r="L37" s="33"/>
      <c r="M37" s="33"/>
      <c r="N37" s="133"/>
    </row>
    <row r="38" spans="1:14" ht="16.5" thickBot="1">
      <c r="A38" s="153"/>
      <c r="B38" s="154"/>
      <c r="C38" s="154"/>
      <c r="D38" s="155" t="s">
        <v>166</v>
      </c>
      <c r="E38" s="155"/>
      <c r="F38" s="156"/>
      <c r="G38" s="156"/>
      <c r="H38" s="156"/>
      <c r="I38" s="156"/>
      <c r="J38" s="156"/>
      <c r="K38" s="156"/>
      <c r="L38" s="156"/>
      <c r="M38" s="156"/>
      <c r="N38" s="157"/>
    </row>
    <row r="39" spans="1:14" ht="23.25">
      <c r="A39" s="298" t="s">
        <v>250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130"/>
      <c r="N39" s="131"/>
    </row>
    <row r="40" spans="1:14" ht="2.25" customHeight="1">
      <c r="A40" s="132"/>
      <c r="B40" s="77"/>
      <c r="C40" s="77"/>
      <c r="D40" s="78"/>
      <c r="E40" s="78"/>
      <c r="F40" s="33"/>
      <c r="G40" s="33"/>
      <c r="H40" s="33"/>
      <c r="I40" s="33"/>
      <c r="J40" s="33"/>
      <c r="K40" s="33"/>
      <c r="L40" s="33"/>
      <c r="M40" s="33"/>
      <c r="N40" s="133"/>
    </row>
    <row r="41" spans="1:14" ht="23.25">
      <c r="A41" s="300" t="s">
        <v>287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2" t="s">
        <v>247</v>
      </c>
      <c r="N41" s="303"/>
    </row>
    <row r="42" spans="1:14" ht="3" customHeight="1">
      <c r="A42" s="134"/>
      <c r="B42" s="135"/>
      <c r="C42" s="135"/>
      <c r="D42" s="135"/>
      <c r="E42" s="77"/>
      <c r="F42" s="135"/>
      <c r="G42" s="135"/>
      <c r="H42" s="135"/>
      <c r="I42" s="135"/>
      <c r="J42" s="135"/>
      <c r="K42" s="135"/>
      <c r="L42" s="135"/>
      <c r="M42" s="136"/>
      <c r="N42" s="137"/>
    </row>
    <row r="43" spans="1:15" ht="15.75" customHeight="1">
      <c r="A43" s="132"/>
      <c r="B43" s="77"/>
      <c r="C43" s="77"/>
      <c r="D43" s="78"/>
      <c r="E43" s="78"/>
      <c r="F43" s="33"/>
      <c r="G43" s="295" t="s">
        <v>0</v>
      </c>
      <c r="H43" s="295"/>
      <c r="I43" s="81"/>
      <c r="J43" s="295" t="s">
        <v>16</v>
      </c>
      <c r="K43" s="295"/>
      <c r="L43" s="81"/>
      <c r="M43" s="296" t="s">
        <v>25</v>
      </c>
      <c r="N43" s="297"/>
      <c r="O43" s="1"/>
    </row>
    <row r="44" spans="1:15" ht="3" customHeight="1">
      <c r="A44" s="132"/>
      <c r="B44" s="77"/>
      <c r="C44" s="77"/>
      <c r="D44" s="78"/>
      <c r="E44" s="78"/>
      <c r="F44" s="33"/>
      <c r="G44" s="36"/>
      <c r="H44" s="36"/>
      <c r="I44" s="81"/>
      <c r="J44" s="36"/>
      <c r="K44" s="36"/>
      <c r="L44" s="81"/>
      <c r="M44" s="81"/>
      <c r="N44" s="138"/>
      <c r="O44" s="1"/>
    </row>
    <row r="45" spans="1:15" ht="15.75">
      <c r="A45" s="132"/>
      <c r="B45" s="77"/>
      <c r="C45" s="77"/>
      <c r="D45" s="78"/>
      <c r="E45" s="78"/>
      <c r="F45" s="33"/>
      <c r="G45" s="36" t="s">
        <v>172</v>
      </c>
      <c r="H45" s="139" t="s">
        <v>171</v>
      </c>
      <c r="I45" s="36"/>
      <c r="J45" s="36" t="s">
        <v>172</v>
      </c>
      <c r="K45" s="139" t="s">
        <v>171</v>
      </c>
      <c r="L45" s="81"/>
      <c r="M45" s="36" t="s">
        <v>172</v>
      </c>
      <c r="N45" s="140" t="s">
        <v>171</v>
      </c>
      <c r="O45" s="1"/>
    </row>
    <row r="46" spans="1:14" s="54" customFormat="1" ht="18">
      <c r="A46" s="141" t="s">
        <v>74</v>
      </c>
      <c r="B46" s="77"/>
      <c r="C46" s="77"/>
      <c r="D46" s="142" t="s">
        <v>275</v>
      </c>
      <c r="E46" s="78"/>
      <c r="F46" s="33"/>
      <c r="G46" s="33"/>
      <c r="H46" s="33"/>
      <c r="I46" s="33"/>
      <c r="J46" s="33"/>
      <c r="K46" s="33"/>
      <c r="L46" s="33"/>
      <c r="M46" s="33"/>
      <c r="N46" s="133"/>
    </row>
    <row r="47" spans="1:14" ht="15.75">
      <c r="A47" s="132"/>
      <c r="B47" s="77"/>
      <c r="C47" s="77">
        <v>1</v>
      </c>
      <c r="D47" s="78" t="s">
        <v>277</v>
      </c>
      <c r="E47" s="78" t="s">
        <v>19</v>
      </c>
      <c r="F47" s="33"/>
      <c r="G47" s="268">
        <v>2.68</v>
      </c>
      <c r="H47" s="268">
        <v>2.78</v>
      </c>
      <c r="I47" s="197"/>
      <c r="J47" s="241">
        <v>3.156620021528525</v>
      </c>
      <c r="K47" s="241">
        <v>2.8930774351009543</v>
      </c>
      <c r="L47" s="197"/>
      <c r="M47" s="213">
        <f>(G47-J47)*100/J47</f>
        <v>-15.099062233589073</v>
      </c>
      <c r="N47" s="213">
        <f>(H47-K47)*100/K47</f>
        <v>-3.908551970611482</v>
      </c>
    </row>
    <row r="48" spans="1:14" ht="15.75">
      <c r="A48" s="132"/>
      <c r="B48" s="77"/>
      <c r="C48" s="77">
        <v>2</v>
      </c>
      <c r="D48" s="78" t="s">
        <v>165</v>
      </c>
      <c r="E48" s="78" t="s">
        <v>19</v>
      </c>
      <c r="F48" s="33"/>
      <c r="G48" s="197"/>
      <c r="H48" s="197"/>
      <c r="I48" s="197"/>
      <c r="J48" s="241"/>
      <c r="K48" s="241"/>
      <c r="L48" s="197"/>
      <c r="M48" s="209"/>
      <c r="N48" s="209"/>
    </row>
    <row r="49" spans="1:14" ht="15.75">
      <c r="A49" s="132"/>
      <c r="B49" s="77"/>
      <c r="C49" s="77">
        <v>3</v>
      </c>
      <c r="D49" s="78" t="s">
        <v>167</v>
      </c>
      <c r="E49" s="78" t="s">
        <v>19</v>
      </c>
      <c r="F49" s="33"/>
      <c r="G49" s="197"/>
      <c r="H49" s="197"/>
      <c r="I49" s="197"/>
      <c r="J49" s="241"/>
      <c r="K49" s="241"/>
      <c r="L49" s="197"/>
      <c r="M49" s="209"/>
      <c r="N49" s="209"/>
    </row>
    <row r="50" spans="1:14" ht="15.75">
      <c r="A50" s="132"/>
      <c r="B50" s="77"/>
      <c r="C50" s="77">
        <v>4</v>
      </c>
      <c r="D50" s="78" t="s">
        <v>168</v>
      </c>
      <c r="E50" s="78" t="s">
        <v>19</v>
      </c>
      <c r="F50" s="33"/>
      <c r="G50" s="197"/>
      <c r="H50" s="197"/>
      <c r="I50" s="197"/>
      <c r="J50" s="241"/>
      <c r="K50" s="241"/>
      <c r="L50" s="197"/>
      <c r="M50" s="209"/>
      <c r="N50" s="209"/>
    </row>
    <row r="51" spans="1:14" ht="15.75">
      <c r="A51" s="132"/>
      <c r="B51" s="77"/>
      <c r="C51" s="77">
        <v>5</v>
      </c>
      <c r="D51" s="78" t="s">
        <v>169</v>
      </c>
      <c r="E51" s="78" t="s">
        <v>19</v>
      </c>
      <c r="F51" s="33"/>
      <c r="G51" s="197"/>
      <c r="H51" s="197"/>
      <c r="I51" s="197"/>
      <c r="J51" s="241"/>
      <c r="K51" s="241"/>
      <c r="L51" s="197"/>
      <c r="M51" s="209"/>
      <c r="N51" s="209"/>
    </row>
    <row r="52" spans="1:14" s="52" customFormat="1" ht="18">
      <c r="A52" s="141"/>
      <c r="B52" s="84"/>
      <c r="C52" s="84">
        <v>6</v>
      </c>
      <c r="D52" s="142" t="s">
        <v>158</v>
      </c>
      <c r="E52" s="78" t="s">
        <v>19</v>
      </c>
      <c r="F52" s="85"/>
      <c r="G52" s="268">
        <v>3.48</v>
      </c>
      <c r="H52" s="268">
        <v>4.02</v>
      </c>
      <c r="I52" s="212"/>
      <c r="J52" s="241">
        <v>4.271298995788792</v>
      </c>
      <c r="K52" s="241">
        <v>4.070101583234192</v>
      </c>
      <c r="L52" s="212"/>
      <c r="M52" s="213">
        <f>(G52-J52)*100/J52</f>
        <v>-18.525956543172427</v>
      </c>
      <c r="N52" s="213">
        <f>(H52-K52)*100/K52</f>
        <v>-1.2309664073391606</v>
      </c>
    </row>
    <row r="53" spans="1:14" s="40" customFormat="1" ht="3" customHeight="1">
      <c r="A53" s="141"/>
      <c r="B53" s="84"/>
      <c r="C53" s="84"/>
      <c r="D53" s="82"/>
      <c r="E53" s="78"/>
      <c r="F53" s="85"/>
      <c r="G53" s="199"/>
      <c r="H53" s="199"/>
      <c r="I53" s="199"/>
      <c r="J53" s="242"/>
      <c r="K53" s="242"/>
      <c r="L53" s="107"/>
      <c r="M53" s="146" t="e">
        <v>#DIV/0!</v>
      </c>
      <c r="N53" s="147" t="e">
        <v>#DIV/0!</v>
      </c>
    </row>
    <row r="54" spans="1:14" s="52" customFormat="1" ht="18">
      <c r="A54" s="141" t="s">
        <v>75</v>
      </c>
      <c r="B54" s="84"/>
      <c r="C54" s="84"/>
      <c r="D54" s="82" t="s">
        <v>65</v>
      </c>
      <c r="E54" s="78"/>
      <c r="F54" s="85"/>
      <c r="G54" s="199"/>
      <c r="H54" s="199"/>
      <c r="I54" s="199"/>
      <c r="J54" s="242"/>
      <c r="K54" s="242"/>
      <c r="L54" s="107"/>
      <c r="M54" s="146"/>
      <c r="N54" s="147"/>
    </row>
    <row r="55" spans="1:14" ht="15.75">
      <c r="A55" s="132"/>
      <c r="B55" s="77"/>
      <c r="C55" s="77">
        <v>1</v>
      </c>
      <c r="D55" s="78" t="s">
        <v>62</v>
      </c>
      <c r="E55" s="78" t="s">
        <v>19</v>
      </c>
      <c r="F55" s="33"/>
      <c r="G55" s="198"/>
      <c r="H55" s="198"/>
      <c r="I55" s="198"/>
      <c r="J55" s="242"/>
      <c r="K55" s="242"/>
      <c r="L55" s="104"/>
      <c r="M55" s="146"/>
      <c r="N55" s="147"/>
    </row>
    <row r="56" spans="1:14" ht="15.75">
      <c r="A56" s="132"/>
      <c r="B56" s="77"/>
      <c r="C56" s="77">
        <v>2</v>
      </c>
      <c r="D56" s="78" t="s">
        <v>159</v>
      </c>
      <c r="E56" s="78" t="s">
        <v>19</v>
      </c>
      <c r="F56" s="33"/>
      <c r="G56" s="198"/>
      <c r="H56" s="198"/>
      <c r="I56" s="198"/>
      <c r="J56" s="242"/>
      <c r="K56" s="242"/>
      <c r="L56" s="104"/>
      <c r="M56" s="146"/>
      <c r="N56" s="147"/>
    </row>
    <row r="57" spans="1:14" s="52" customFormat="1" ht="18">
      <c r="A57" s="141"/>
      <c r="B57" s="84"/>
      <c r="C57" s="84">
        <v>3</v>
      </c>
      <c r="D57" s="82" t="s">
        <v>276</v>
      </c>
      <c r="E57" s="78" t="s">
        <v>19</v>
      </c>
      <c r="F57" s="85"/>
      <c r="G57" s="268">
        <v>3.16</v>
      </c>
      <c r="H57" s="268">
        <v>3.68</v>
      </c>
      <c r="I57" s="218"/>
      <c r="J57" s="241">
        <v>3.53</v>
      </c>
      <c r="K57" s="241">
        <v>3.884030383453831</v>
      </c>
      <c r="L57" s="218"/>
      <c r="M57" s="213">
        <f>(G57-J57)*100/J57</f>
        <v>-10.481586402266279</v>
      </c>
      <c r="N57" s="213">
        <f>(H57-K57)*100/K57</f>
        <v>-5.253058377787434</v>
      </c>
    </row>
    <row r="58" spans="1:14" ht="3" customHeight="1">
      <c r="A58" s="132"/>
      <c r="B58" s="77"/>
      <c r="C58" s="77"/>
      <c r="D58" s="78"/>
      <c r="E58" s="78"/>
      <c r="F58" s="33"/>
      <c r="G58" s="33"/>
      <c r="H58" s="33"/>
      <c r="I58" s="33"/>
      <c r="J58" s="33"/>
      <c r="K58" s="33"/>
      <c r="L58" s="33"/>
      <c r="M58" s="33"/>
      <c r="N58" s="147" t="e">
        <f>(H58-K58)*100/K58</f>
        <v>#DIV/0!</v>
      </c>
    </row>
    <row r="59" spans="1:14" ht="16.5" thickBot="1">
      <c r="A59" s="153"/>
      <c r="B59" s="154"/>
      <c r="C59" s="154"/>
      <c r="D59" s="155" t="s">
        <v>166</v>
      </c>
      <c r="E59" s="155"/>
      <c r="F59" s="156"/>
      <c r="G59" s="156"/>
      <c r="H59" s="156"/>
      <c r="I59" s="156"/>
      <c r="J59" s="156"/>
      <c r="K59" s="156"/>
      <c r="L59" s="156"/>
      <c r="M59" s="156"/>
      <c r="N59" s="157"/>
    </row>
    <row r="60" spans="1:14" ht="23.25">
      <c r="A60" s="298" t="s">
        <v>250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130"/>
      <c r="N60" s="131"/>
    </row>
    <row r="61" spans="1:14" ht="2.25" customHeight="1">
      <c r="A61" s="132"/>
      <c r="B61" s="77"/>
      <c r="C61" s="77"/>
      <c r="D61" s="78"/>
      <c r="E61" s="78"/>
      <c r="F61" s="33"/>
      <c r="G61" s="33"/>
      <c r="H61" s="33"/>
      <c r="I61" s="33"/>
      <c r="J61" s="33"/>
      <c r="K61" s="33"/>
      <c r="L61" s="33"/>
      <c r="M61" s="33"/>
      <c r="N61" s="133"/>
    </row>
    <row r="62" spans="1:14" ht="23.25">
      <c r="A62" s="300" t="s">
        <v>288</v>
      </c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2" t="s">
        <v>249</v>
      </c>
      <c r="N62" s="303"/>
    </row>
    <row r="63" spans="1:14" ht="3" customHeight="1">
      <c r="A63" s="134"/>
      <c r="B63" s="135"/>
      <c r="C63" s="135"/>
      <c r="D63" s="135"/>
      <c r="E63" s="77"/>
      <c r="F63" s="135"/>
      <c r="G63" s="135"/>
      <c r="H63" s="135"/>
      <c r="I63" s="135"/>
      <c r="J63" s="135"/>
      <c r="K63" s="135"/>
      <c r="L63" s="135"/>
      <c r="M63" s="136"/>
      <c r="N63" s="137"/>
    </row>
    <row r="64" spans="1:15" ht="15.75" customHeight="1">
      <c r="A64" s="132"/>
      <c r="B64" s="77"/>
      <c r="C64" s="77"/>
      <c r="D64" s="78"/>
      <c r="E64" s="78"/>
      <c r="F64" s="33"/>
      <c r="G64" s="295" t="s">
        <v>0</v>
      </c>
      <c r="H64" s="295"/>
      <c r="I64" s="81"/>
      <c r="J64" s="295" t="s">
        <v>16</v>
      </c>
      <c r="K64" s="295"/>
      <c r="L64" s="81"/>
      <c r="M64" s="296" t="s">
        <v>25</v>
      </c>
      <c r="N64" s="297"/>
      <c r="O64" s="1"/>
    </row>
    <row r="65" spans="1:15" ht="3" customHeight="1">
      <c r="A65" s="132"/>
      <c r="B65" s="77"/>
      <c r="C65" s="77"/>
      <c r="D65" s="78"/>
      <c r="E65" s="78"/>
      <c r="F65" s="33"/>
      <c r="G65" s="36"/>
      <c r="H65" s="36"/>
      <c r="I65" s="81"/>
      <c r="J65" s="36"/>
      <c r="K65" s="36"/>
      <c r="L65" s="81"/>
      <c r="M65" s="81"/>
      <c r="N65" s="138"/>
      <c r="O65" s="1"/>
    </row>
    <row r="66" spans="1:15" ht="15.75">
      <c r="A66" s="132"/>
      <c r="B66" s="77"/>
      <c r="C66" s="77"/>
      <c r="D66" s="78"/>
      <c r="E66" s="78"/>
      <c r="F66" s="33"/>
      <c r="G66" s="36" t="s">
        <v>172</v>
      </c>
      <c r="H66" s="139" t="s">
        <v>171</v>
      </c>
      <c r="I66" s="36"/>
      <c r="J66" s="36" t="s">
        <v>172</v>
      </c>
      <c r="K66" s="139" t="s">
        <v>171</v>
      </c>
      <c r="L66" s="81"/>
      <c r="M66" s="36" t="s">
        <v>172</v>
      </c>
      <c r="N66" s="140" t="s">
        <v>171</v>
      </c>
      <c r="O66" s="1"/>
    </row>
    <row r="67" spans="1:14" ht="15.75">
      <c r="A67" s="158"/>
      <c r="B67" s="159"/>
      <c r="C67" s="77">
        <v>1</v>
      </c>
      <c r="D67" s="78" t="s">
        <v>302</v>
      </c>
      <c r="E67" s="78" t="s">
        <v>20</v>
      </c>
      <c r="F67" s="33"/>
      <c r="G67" s="219">
        <v>1106.94</v>
      </c>
      <c r="H67" s="219">
        <v>4358.6</v>
      </c>
      <c r="I67" s="221"/>
      <c r="J67" s="219">
        <v>1173</v>
      </c>
      <c r="K67" s="219">
        <v>3911.73</v>
      </c>
      <c r="L67" s="221"/>
      <c r="M67" s="219">
        <f aca="true" t="shared" si="3" ref="M67:N82">(G67-J67)*100/J67</f>
        <v>-5.631713554987208</v>
      </c>
      <c r="N67" s="219">
        <f t="shared" si="3"/>
        <v>11.423845715322898</v>
      </c>
    </row>
    <row r="68" spans="1:14" ht="15.75">
      <c r="A68" s="132"/>
      <c r="B68" s="77"/>
      <c r="C68" s="77">
        <v>2</v>
      </c>
      <c r="D68" s="78" t="s">
        <v>303</v>
      </c>
      <c r="E68" s="78" t="s">
        <v>20</v>
      </c>
      <c r="F68" s="33"/>
      <c r="G68" s="219">
        <v>73.71</v>
      </c>
      <c r="H68" s="219">
        <v>262.45</v>
      </c>
      <c r="I68" s="221"/>
      <c r="J68" s="219">
        <v>62.91</v>
      </c>
      <c r="K68" s="219">
        <v>209.79</v>
      </c>
      <c r="L68" s="221"/>
      <c r="M68" s="219">
        <f t="shared" si="3"/>
        <v>17.167381974248926</v>
      </c>
      <c r="N68" s="219">
        <f t="shared" si="3"/>
        <v>25.101291767958436</v>
      </c>
    </row>
    <row r="69" spans="1:14" ht="15.75">
      <c r="A69" s="132"/>
      <c r="B69" s="77"/>
      <c r="C69" s="77">
        <v>3</v>
      </c>
      <c r="D69" s="78" t="s">
        <v>100</v>
      </c>
      <c r="E69" s="78" t="s">
        <v>20</v>
      </c>
      <c r="F69" s="33"/>
      <c r="G69" s="219">
        <v>34.03</v>
      </c>
      <c r="H69" s="219">
        <v>125.97</v>
      </c>
      <c r="I69" s="221"/>
      <c r="J69" s="219">
        <v>21.62</v>
      </c>
      <c r="K69" s="219">
        <v>116.63</v>
      </c>
      <c r="L69" s="221"/>
      <c r="M69" s="219">
        <f t="shared" si="3"/>
        <v>57.40055504162812</v>
      </c>
      <c r="N69" s="219">
        <f t="shared" si="3"/>
        <v>8.00823115836406</v>
      </c>
    </row>
    <row r="70" spans="1:14" ht="15.75">
      <c r="A70" s="132"/>
      <c r="B70" s="77"/>
      <c r="C70" s="77">
        <v>4</v>
      </c>
      <c r="D70" s="78" t="s">
        <v>30</v>
      </c>
      <c r="E70" s="78" t="s">
        <v>20</v>
      </c>
      <c r="F70" s="33"/>
      <c r="G70" s="219">
        <v>14.79</v>
      </c>
      <c r="H70" s="219">
        <v>49.65</v>
      </c>
      <c r="I70" s="221"/>
      <c r="J70" s="219">
        <v>15.85</v>
      </c>
      <c r="K70" s="219">
        <v>60.02</v>
      </c>
      <c r="L70" s="221"/>
      <c r="M70" s="219">
        <f t="shared" si="3"/>
        <v>-6.6876971608832845</v>
      </c>
      <c r="N70" s="219">
        <f t="shared" si="3"/>
        <v>-17.277574141952687</v>
      </c>
    </row>
    <row r="71" spans="1:14" ht="15.75">
      <c r="A71" s="132"/>
      <c r="B71" s="77"/>
      <c r="C71" s="77">
        <v>5</v>
      </c>
      <c r="D71" s="78" t="s">
        <v>31</v>
      </c>
      <c r="E71" s="78" t="s">
        <v>20</v>
      </c>
      <c r="F71" s="33"/>
      <c r="G71" s="219">
        <v>30.11</v>
      </c>
      <c r="H71" s="219">
        <v>112.92</v>
      </c>
      <c r="I71" s="221"/>
      <c r="J71" s="219">
        <v>26.64</v>
      </c>
      <c r="K71" s="219">
        <v>101.47</v>
      </c>
      <c r="L71" s="221"/>
      <c r="M71" s="219">
        <f t="shared" si="3"/>
        <v>13.025525525525522</v>
      </c>
      <c r="N71" s="219">
        <f t="shared" si="3"/>
        <v>11.28412338622253</v>
      </c>
    </row>
    <row r="72" spans="1:14" ht="15.75">
      <c r="A72" s="132"/>
      <c r="B72" s="77"/>
      <c r="C72" s="77">
        <v>6</v>
      </c>
      <c r="D72" s="78" t="s">
        <v>304</v>
      </c>
      <c r="E72" s="78" t="s">
        <v>20</v>
      </c>
      <c r="F72" s="33"/>
      <c r="G72" s="219">
        <v>12.5</v>
      </c>
      <c r="H72" s="219">
        <v>36.53</v>
      </c>
      <c r="I72" s="221"/>
      <c r="J72" s="219">
        <v>10.73</v>
      </c>
      <c r="K72" s="219">
        <v>33.63</v>
      </c>
      <c r="L72" s="221"/>
      <c r="M72" s="219">
        <f t="shared" si="3"/>
        <v>16.49580615097856</v>
      </c>
      <c r="N72" s="219">
        <f t="shared" si="3"/>
        <v>8.623253047873918</v>
      </c>
    </row>
    <row r="73" spans="1:14" ht="15.75">
      <c r="A73" s="132"/>
      <c r="B73" s="77"/>
      <c r="C73" s="77">
        <v>7</v>
      </c>
      <c r="D73" s="78" t="s">
        <v>305</v>
      </c>
      <c r="E73" s="78" t="s">
        <v>20</v>
      </c>
      <c r="F73" s="33"/>
      <c r="G73" s="219">
        <v>-7.28</v>
      </c>
      <c r="H73" s="219">
        <v>11.36</v>
      </c>
      <c r="I73" s="221"/>
      <c r="J73" s="219">
        <v>7.8</v>
      </c>
      <c r="K73" s="219">
        <v>14.13</v>
      </c>
      <c r="L73" s="221"/>
      <c r="M73" s="219">
        <f t="shared" si="3"/>
        <v>-193.33333333333334</v>
      </c>
      <c r="N73" s="219">
        <f t="shared" si="3"/>
        <v>-19.60368011323426</v>
      </c>
    </row>
    <row r="74" spans="1:14" ht="15.75">
      <c r="A74" s="132"/>
      <c r="B74" s="77"/>
      <c r="C74" s="77">
        <v>8</v>
      </c>
      <c r="D74" s="78" t="s">
        <v>29</v>
      </c>
      <c r="E74" s="78" t="s">
        <v>20</v>
      </c>
      <c r="F74" s="33"/>
      <c r="G74" s="220">
        <f>SUM(G67:G73)</f>
        <v>1264.8</v>
      </c>
      <c r="H74" s="220">
        <f>SUM(H67:H73)</f>
        <v>4957.48</v>
      </c>
      <c r="I74" s="220"/>
      <c r="J74" s="220">
        <f>SUM(J67:J73)</f>
        <v>1318.55</v>
      </c>
      <c r="K74" s="220">
        <f>SUM(K67:K73)</f>
        <v>4447.4000000000015</v>
      </c>
      <c r="L74" s="222"/>
      <c r="M74" s="213">
        <f t="shared" si="3"/>
        <v>-4.076447612908119</v>
      </c>
      <c r="N74" s="213">
        <f t="shared" si="3"/>
        <v>11.469172999954983</v>
      </c>
    </row>
    <row r="75" spans="1:14" s="52" customFormat="1" ht="18">
      <c r="A75" s="141"/>
      <c r="B75" s="84"/>
      <c r="C75" s="84">
        <v>7</v>
      </c>
      <c r="D75" s="82" t="s">
        <v>37</v>
      </c>
      <c r="E75" s="78" t="s">
        <v>20</v>
      </c>
      <c r="F75" s="85"/>
      <c r="G75" s="215">
        <v>84</v>
      </c>
      <c r="H75" s="215">
        <v>196.32</v>
      </c>
      <c r="I75" s="223"/>
      <c r="J75" s="215">
        <v>97.17</v>
      </c>
      <c r="K75" s="215">
        <v>229.88</v>
      </c>
      <c r="L75" s="216"/>
      <c r="M75" s="217">
        <f t="shared" si="3"/>
        <v>-13.553565915405992</v>
      </c>
      <c r="N75" s="217">
        <f t="shared" si="3"/>
        <v>-14.598921176265877</v>
      </c>
    </row>
    <row r="76" spans="1:14" s="52" customFormat="1" ht="18">
      <c r="A76" s="141"/>
      <c r="B76" s="84"/>
      <c r="C76" s="84">
        <v>8</v>
      </c>
      <c r="D76" s="82" t="s">
        <v>278</v>
      </c>
      <c r="E76" s="78" t="s">
        <v>20</v>
      </c>
      <c r="F76" s="85"/>
      <c r="G76" s="215"/>
      <c r="H76" s="215"/>
      <c r="I76" s="223"/>
      <c r="J76" s="223"/>
      <c r="K76" s="223"/>
      <c r="L76" s="216"/>
      <c r="M76" s="217"/>
      <c r="N76" s="217"/>
    </row>
    <row r="77" spans="1:14" s="52" customFormat="1" ht="18">
      <c r="A77" s="141"/>
      <c r="B77" s="84"/>
      <c r="C77" s="84">
        <v>9</v>
      </c>
      <c r="D77" s="82" t="s">
        <v>306</v>
      </c>
      <c r="E77" s="78"/>
      <c r="F77" s="85"/>
      <c r="G77" s="215">
        <v>33.55</v>
      </c>
      <c r="H77" s="215">
        <v>55.49</v>
      </c>
      <c r="I77" s="223"/>
      <c r="J77" s="215">
        <v>54.65</v>
      </c>
      <c r="K77" s="215">
        <v>73.14</v>
      </c>
      <c r="L77" s="216"/>
      <c r="M77" s="217">
        <f t="shared" si="3"/>
        <v>-38.60933211344922</v>
      </c>
      <c r="N77" s="217">
        <f t="shared" si="3"/>
        <v>-24.131802023516542</v>
      </c>
    </row>
    <row r="78" spans="1:14" s="52" customFormat="1" ht="36">
      <c r="A78" s="141"/>
      <c r="B78" s="84"/>
      <c r="C78" s="84">
        <v>10</v>
      </c>
      <c r="D78" s="151" t="s">
        <v>279</v>
      </c>
      <c r="E78" s="78" t="s">
        <v>20</v>
      </c>
      <c r="F78" s="85"/>
      <c r="G78" s="216"/>
      <c r="H78" s="224"/>
      <c r="I78" s="216"/>
      <c r="J78" s="225"/>
      <c r="K78" s="216"/>
      <c r="L78" s="216"/>
      <c r="M78" s="217"/>
      <c r="N78" s="217"/>
    </row>
    <row r="79" spans="1:14" s="52" customFormat="1" ht="18">
      <c r="A79" s="141"/>
      <c r="B79" s="84"/>
      <c r="C79" s="84">
        <v>11</v>
      </c>
      <c r="D79" s="78" t="s">
        <v>337</v>
      </c>
      <c r="E79" s="78" t="s">
        <v>20</v>
      </c>
      <c r="F79" s="85"/>
      <c r="G79" s="215">
        <v>993.01</v>
      </c>
      <c r="H79" s="215">
        <v>3932.29</v>
      </c>
      <c r="I79" s="223"/>
      <c r="J79" s="215">
        <v>879.22</v>
      </c>
      <c r="K79" s="215">
        <v>3599.65</v>
      </c>
      <c r="L79" s="216"/>
      <c r="M79" s="217">
        <f t="shared" si="3"/>
        <v>12.942153272218553</v>
      </c>
      <c r="N79" s="217">
        <f t="shared" si="3"/>
        <v>9.240898420679784</v>
      </c>
    </row>
    <row r="80" spans="1:14" s="52" customFormat="1" ht="18">
      <c r="A80" s="141"/>
      <c r="B80" s="84"/>
      <c r="C80" s="82">
        <v>12</v>
      </c>
      <c r="D80" s="82" t="s">
        <v>27</v>
      </c>
      <c r="E80" s="78" t="s">
        <v>20</v>
      </c>
      <c r="F80" s="85"/>
      <c r="G80" s="215">
        <v>571.29</v>
      </c>
      <c r="H80" s="223">
        <v>571.29</v>
      </c>
      <c r="I80" s="223"/>
      <c r="J80" s="215">
        <v>571.29</v>
      </c>
      <c r="K80" s="223">
        <v>571.29</v>
      </c>
      <c r="L80" s="216"/>
      <c r="M80" s="217">
        <f t="shared" si="3"/>
        <v>0</v>
      </c>
      <c r="N80" s="217">
        <f t="shared" si="3"/>
        <v>0</v>
      </c>
    </row>
    <row r="81" spans="1:14" ht="15.75">
      <c r="A81" s="132"/>
      <c r="B81" s="77"/>
      <c r="C81" s="77">
        <v>13</v>
      </c>
      <c r="D81" s="78" t="s">
        <v>28</v>
      </c>
      <c r="E81" s="78" t="s">
        <v>20</v>
      </c>
      <c r="F81" s="33"/>
      <c r="G81" s="224">
        <v>0</v>
      </c>
      <c r="H81" s="224">
        <v>0</v>
      </c>
      <c r="I81" s="224"/>
      <c r="J81" s="226">
        <v>0</v>
      </c>
      <c r="K81" s="226">
        <v>0</v>
      </c>
      <c r="L81" s="224"/>
      <c r="M81" s="217"/>
      <c r="N81" s="217"/>
    </row>
    <row r="82" spans="1:14" ht="3.75" customHeight="1">
      <c r="A82" s="132"/>
      <c r="B82" s="77"/>
      <c r="C82" s="77"/>
      <c r="D82" s="78"/>
      <c r="E82" s="78"/>
      <c r="F82" s="33"/>
      <c r="G82" s="224"/>
      <c r="H82" s="224"/>
      <c r="I82" s="224"/>
      <c r="J82" s="217">
        <f>SUM(J75:J81)</f>
        <v>1602.33</v>
      </c>
      <c r="K82" s="224"/>
      <c r="L82" s="224"/>
      <c r="M82" s="217">
        <f t="shared" si="3"/>
        <v>-100</v>
      </c>
      <c r="N82" s="217" t="e">
        <f t="shared" si="3"/>
        <v>#DIV/0!</v>
      </c>
    </row>
    <row r="83" spans="1:14" ht="15.75">
      <c r="A83" s="132"/>
      <c r="B83" s="77"/>
      <c r="C83" s="77">
        <v>14</v>
      </c>
      <c r="D83" s="78" t="s">
        <v>307</v>
      </c>
      <c r="E83" s="77"/>
      <c r="F83" s="33"/>
      <c r="G83" s="213">
        <f>G75+G77+G79+G81</f>
        <v>1110.56</v>
      </c>
      <c r="H83" s="213">
        <f>H75+H77+H79+H81</f>
        <v>4184.1</v>
      </c>
      <c r="I83" s="213"/>
      <c r="J83" s="213">
        <f>J75+J77+J79+J81</f>
        <v>1031.04</v>
      </c>
      <c r="K83" s="213">
        <f>K75+K77+K79+K81</f>
        <v>3902.67</v>
      </c>
      <c r="L83" s="210"/>
      <c r="M83" s="213">
        <f>(G83-J83)*100/J83</f>
        <v>7.712600869025448</v>
      </c>
      <c r="N83" s="213">
        <f>(H83-K83)*100/K83</f>
        <v>7.211216936097602</v>
      </c>
    </row>
    <row r="84" spans="1:14" s="52" customFormat="1" ht="36">
      <c r="A84" s="141"/>
      <c r="B84" s="84"/>
      <c r="C84" s="84">
        <v>14</v>
      </c>
      <c r="D84" s="151" t="s">
        <v>308</v>
      </c>
      <c r="E84" s="77" t="s">
        <v>8</v>
      </c>
      <c r="F84" s="85"/>
      <c r="G84" s="211">
        <f>G67*100/G74</f>
        <v>87.51897533206831</v>
      </c>
      <c r="H84" s="211">
        <f>H67*100/H74</f>
        <v>87.91966886401964</v>
      </c>
      <c r="I84" s="211" t="e">
        <f>I67*100/I74</f>
        <v>#DIV/0!</v>
      </c>
      <c r="J84" s="211">
        <f>J67*100/J74</f>
        <v>88.96135906867393</v>
      </c>
      <c r="K84" s="211">
        <f>K67*100/K74</f>
        <v>87.95543463596705</v>
      </c>
      <c r="L84" s="218"/>
      <c r="M84" s="213">
        <f>(G84-J84)*100/J84</f>
        <v>-1.6213598260028481</v>
      </c>
      <c r="N84" s="213">
        <f>(H84-K84)*100/K84</f>
        <v>-0.04066351567181616</v>
      </c>
    </row>
    <row r="85" spans="1:14" ht="2.25" customHeight="1">
      <c r="A85" s="132"/>
      <c r="B85" s="77"/>
      <c r="C85" s="77"/>
      <c r="D85" s="78"/>
      <c r="E85" s="78"/>
      <c r="F85" s="33"/>
      <c r="G85" s="152"/>
      <c r="H85" s="152">
        <f>G85</f>
        <v>0</v>
      </c>
      <c r="I85" s="152"/>
      <c r="J85" s="152"/>
      <c r="K85" s="152"/>
      <c r="L85" s="144"/>
      <c r="M85" s="144"/>
      <c r="N85" s="147" t="e">
        <f>(H85-K85)*100/K85</f>
        <v>#DIV/0!</v>
      </c>
    </row>
    <row r="86" spans="1:14" ht="16.5" thickBot="1">
      <c r="A86" s="153"/>
      <c r="B86" s="154"/>
      <c r="C86" s="154"/>
      <c r="D86" s="155" t="s">
        <v>166</v>
      </c>
      <c r="E86" s="155"/>
      <c r="F86" s="156"/>
      <c r="G86" s="156"/>
      <c r="H86" s="156"/>
      <c r="I86" s="156"/>
      <c r="J86" s="156"/>
      <c r="K86" s="156"/>
      <c r="L86" s="156"/>
      <c r="M86" s="156"/>
      <c r="N86" s="160"/>
    </row>
    <row r="87" spans="7:14" ht="3" customHeight="1">
      <c r="G87" s="64"/>
      <c r="H87" s="64"/>
      <c r="I87" s="64"/>
      <c r="J87" s="64"/>
      <c r="K87" s="64"/>
      <c r="L87" s="64"/>
      <c r="M87" s="64"/>
      <c r="N87" s="63"/>
    </row>
    <row r="88" spans="4:14" ht="15.75">
      <c r="D88" s="2" t="s">
        <v>345</v>
      </c>
      <c r="G88" s="64"/>
      <c r="H88" s="64"/>
      <c r="I88" s="64"/>
      <c r="J88" s="64"/>
      <c r="K88" s="64"/>
      <c r="L88" s="64"/>
      <c r="M88" s="64"/>
      <c r="N88" s="63"/>
    </row>
    <row r="89" spans="7:14" ht="15.75">
      <c r="G89" s="64"/>
      <c r="H89" s="64"/>
      <c r="I89" s="64"/>
      <c r="J89" s="64"/>
      <c r="K89" s="64"/>
      <c r="L89" s="64"/>
      <c r="M89" s="64"/>
      <c r="N89" s="63"/>
    </row>
    <row r="90" ht="15.75">
      <c r="N90" s="63"/>
    </row>
    <row r="91" ht="15.75">
      <c r="N91" s="63"/>
    </row>
  </sheetData>
  <sheetProtection/>
  <mergeCells count="20">
    <mergeCell ref="Q22:R22"/>
    <mergeCell ref="D36:E36"/>
    <mergeCell ref="A62:L62"/>
    <mergeCell ref="M62:N62"/>
    <mergeCell ref="A39:L39"/>
    <mergeCell ref="A41:L41"/>
    <mergeCell ref="M41:N41"/>
    <mergeCell ref="A60:L60"/>
    <mergeCell ref="G43:H43"/>
    <mergeCell ref="J43:K43"/>
    <mergeCell ref="A1:L1"/>
    <mergeCell ref="A3:L3"/>
    <mergeCell ref="M3:N3"/>
    <mergeCell ref="G5:H5"/>
    <mergeCell ref="J5:K5"/>
    <mergeCell ref="G64:H64"/>
    <mergeCell ref="J64:K64"/>
    <mergeCell ref="M5:N5"/>
    <mergeCell ref="M43:N43"/>
    <mergeCell ref="M64:N64"/>
  </mergeCells>
  <printOptions gridLines="1" horizontalCentered="1" verticalCentered="1"/>
  <pageMargins left="0.4" right="0.37" top="1.125" bottom="0.79" header="0.5" footer="0.5"/>
  <pageSetup horizontalDpi="600" verticalDpi="600" orientation="landscape" scale="91" r:id="rId1"/>
  <headerFooter alignWithMargins="0">
    <oddFooter>&amp;R&amp;Z&amp;F</oddFooter>
  </headerFooter>
  <rowBreaks count="2" manualBreakCount="2">
    <brk id="38" max="255" man="1"/>
    <brk id="59" max="255" man="1"/>
  </rowBreaks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0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4.7109375" style="0" customWidth="1"/>
    <col min="2" max="2" width="46.57421875" style="1" bestFit="1" customWidth="1"/>
    <col min="3" max="3" width="15.421875" style="1" customWidth="1"/>
    <col min="4" max="4" width="0.71875" style="0" customWidth="1"/>
    <col min="5" max="6" width="8.28125" style="4" bestFit="1" customWidth="1"/>
    <col min="7" max="7" width="0.71875" style="0" customWidth="1"/>
    <col min="8" max="9" width="8.28125" style="6" bestFit="1" customWidth="1"/>
    <col min="10" max="10" width="0.71875" style="0" customWidth="1"/>
    <col min="11" max="11" width="9.7109375" style="4" bestFit="1" customWidth="1"/>
    <col min="12" max="12" width="0.71875" style="0" customWidth="1"/>
    <col min="13" max="13" width="13.57421875" style="7" customWidth="1"/>
    <col min="14" max="14" width="13.28125" style="7" customWidth="1"/>
    <col min="15" max="15" width="0.5625" style="0" customWidth="1"/>
  </cols>
  <sheetData>
    <row r="2" spans="2:9" ht="15.75">
      <c r="B2" s="309" t="s">
        <v>126</v>
      </c>
      <c r="C2" s="309"/>
      <c r="H2" s="5"/>
      <c r="I2" s="5"/>
    </row>
    <row r="3" spans="8:9" ht="12.75">
      <c r="H3" s="5"/>
      <c r="I3" s="5"/>
    </row>
    <row r="4" spans="5:14" ht="12.75">
      <c r="E4" s="306" t="s">
        <v>0</v>
      </c>
      <c r="F4" s="306"/>
      <c r="G4" s="1"/>
      <c r="H4" s="307" t="s">
        <v>16</v>
      </c>
      <c r="I4" s="307"/>
      <c r="J4" s="1"/>
      <c r="K4" s="10" t="s">
        <v>25</v>
      </c>
      <c r="L4" s="1"/>
      <c r="M4" s="308" t="s">
        <v>5</v>
      </c>
      <c r="N4" s="308"/>
    </row>
    <row r="5" spans="5:14" ht="3" customHeight="1">
      <c r="E5" s="10"/>
      <c r="F5" s="10"/>
      <c r="G5" s="1"/>
      <c r="H5" s="3"/>
      <c r="I5" s="3"/>
      <c r="J5" s="1"/>
      <c r="K5" s="12"/>
      <c r="L5" s="1"/>
      <c r="M5" s="11"/>
      <c r="N5" s="11"/>
    </row>
    <row r="6" spans="5:14" ht="51">
      <c r="E6" s="10" t="s">
        <v>3</v>
      </c>
      <c r="F6" s="13" t="s">
        <v>4</v>
      </c>
      <c r="G6" s="3"/>
      <c r="H6" s="3" t="s">
        <v>3</v>
      </c>
      <c r="I6" s="14" t="s">
        <v>4</v>
      </c>
      <c r="J6" s="1"/>
      <c r="K6" s="13" t="s">
        <v>26</v>
      </c>
      <c r="L6" s="1"/>
      <c r="M6" s="15" t="s">
        <v>1</v>
      </c>
      <c r="N6" s="15" t="s">
        <v>2</v>
      </c>
    </row>
    <row r="8" spans="1:3" ht="12.75">
      <c r="A8">
        <v>1</v>
      </c>
      <c r="B8" s="1" t="s">
        <v>103</v>
      </c>
      <c r="C8" s="1" t="s">
        <v>129</v>
      </c>
    </row>
    <row r="9" spans="1:3" ht="12.75">
      <c r="A9">
        <v>2</v>
      </c>
      <c r="B9" s="1" t="s">
        <v>104</v>
      </c>
      <c r="C9" s="1" t="s">
        <v>129</v>
      </c>
    </row>
    <row r="10" spans="1:3" ht="12.75">
      <c r="A10">
        <v>3</v>
      </c>
      <c r="B10" s="1" t="s">
        <v>6</v>
      </c>
      <c r="C10" s="1" t="s">
        <v>9</v>
      </c>
    </row>
    <row r="11" spans="1:3" ht="12.75">
      <c r="A11">
        <v>4</v>
      </c>
      <c r="B11" s="1" t="s">
        <v>24</v>
      </c>
      <c r="C11" s="1" t="s">
        <v>8</v>
      </c>
    </row>
    <row r="12" spans="1:3" ht="12.75">
      <c r="A12">
        <v>5</v>
      </c>
      <c r="B12" s="1" t="s">
        <v>23</v>
      </c>
      <c r="C12" s="1" t="s">
        <v>8</v>
      </c>
    </row>
    <row r="13" spans="1:3" ht="12.75">
      <c r="A13">
        <v>6</v>
      </c>
      <c r="B13" s="1" t="s">
        <v>7</v>
      </c>
      <c r="C13" s="1" t="s">
        <v>8</v>
      </c>
    </row>
    <row r="14" spans="1:3" ht="12.75">
      <c r="A14">
        <v>7</v>
      </c>
      <c r="B14" s="1" t="s">
        <v>122</v>
      </c>
      <c r="C14" s="1" t="s">
        <v>9</v>
      </c>
    </row>
    <row r="15" spans="1:3" ht="12.75">
      <c r="A15">
        <v>8</v>
      </c>
      <c r="B15" s="1" t="s">
        <v>11</v>
      </c>
      <c r="C15" s="1" t="s">
        <v>18</v>
      </c>
    </row>
    <row r="16" spans="1:3" ht="12.75">
      <c r="A16">
        <v>9</v>
      </c>
      <c r="B16" s="1" t="s">
        <v>12</v>
      </c>
      <c r="C16" s="1" t="s">
        <v>14</v>
      </c>
    </row>
    <row r="17" spans="1:3" ht="12.75">
      <c r="A17">
        <v>10</v>
      </c>
      <c r="B17" s="1" t="s">
        <v>13</v>
      </c>
      <c r="C17" s="1" t="s">
        <v>15</v>
      </c>
    </row>
    <row r="18" spans="1:3" ht="12.75">
      <c r="A18">
        <v>11</v>
      </c>
      <c r="B18" s="1" t="s">
        <v>32</v>
      </c>
      <c r="C18" s="1" t="s">
        <v>35</v>
      </c>
    </row>
    <row r="19" spans="1:3" ht="12.75">
      <c r="A19">
        <v>12</v>
      </c>
      <c r="B19" s="1" t="s">
        <v>33</v>
      </c>
      <c r="C19" s="1" t="s">
        <v>36</v>
      </c>
    </row>
    <row r="20" spans="1:3" ht="12.75">
      <c r="A20">
        <v>13</v>
      </c>
      <c r="B20" s="1" t="s">
        <v>34</v>
      </c>
      <c r="C20" s="1" t="s">
        <v>108</v>
      </c>
    </row>
    <row r="21" spans="1:3" ht="12.75">
      <c r="A21">
        <v>14</v>
      </c>
      <c r="B21" s="1" t="s">
        <v>21</v>
      </c>
      <c r="C21" s="1" t="s">
        <v>22</v>
      </c>
    </row>
    <row r="22" spans="1:3" ht="12.75">
      <c r="A22">
        <v>15</v>
      </c>
      <c r="B22" s="1" t="s">
        <v>106</v>
      </c>
      <c r="C22" s="1" t="s">
        <v>105</v>
      </c>
    </row>
    <row r="23" spans="1:3" ht="12.75">
      <c r="A23">
        <v>16</v>
      </c>
      <c r="B23" s="1" t="s">
        <v>107</v>
      </c>
      <c r="C23" s="1" t="s">
        <v>105</v>
      </c>
    </row>
    <row r="24" spans="1:3" ht="12.75">
      <c r="A24">
        <v>17</v>
      </c>
      <c r="B24" s="1" t="s">
        <v>109</v>
      </c>
      <c r="C24" s="1" t="s">
        <v>123</v>
      </c>
    </row>
    <row r="25" spans="1:3" ht="12.75">
      <c r="A25">
        <v>18</v>
      </c>
      <c r="B25" s="1" t="s">
        <v>111</v>
      </c>
      <c r="C25" s="1" t="s">
        <v>110</v>
      </c>
    </row>
    <row r="26" spans="1:3" ht="12.75">
      <c r="A26">
        <v>19</v>
      </c>
      <c r="B26" s="1" t="s">
        <v>112</v>
      </c>
      <c r="C26" s="1" t="s">
        <v>110</v>
      </c>
    </row>
    <row r="27" spans="1:3" ht="12.75">
      <c r="A27">
        <v>20</v>
      </c>
      <c r="B27" s="1" t="s">
        <v>124</v>
      </c>
      <c r="C27" s="1" t="s">
        <v>110</v>
      </c>
    </row>
    <row r="28" spans="1:3" ht="12.75">
      <c r="A28">
        <v>21</v>
      </c>
      <c r="B28" s="1" t="s">
        <v>128</v>
      </c>
      <c r="C28" s="1" t="s">
        <v>8</v>
      </c>
    </row>
    <row r="29" spans="1:3" ht="12.75">
      <c r="A29">
        <v>22</v>
      </c>
      <c r="B29" s="1" t="s">
        <v>127</v>
      </c>
      <c r="C29" s="1" t="s">
        <v>9</v>
      </c>
    </row>
    <row r="30" ht="12.75">
      <c r="B30" s="8"/>
    </row>
  </sheetData>
  <sheetProtection/>
  <mergeCells count="4">
    <mergeCell ref="E4:F4"/>
    <mergeCell ref="H4:I4"/>
    <mergeCell ref="M4:N4"/>
    <mergeCell ref="B2:C2"/>
  </mergeCells>
  <printOptions gridLines="1" horizontalCentered="1" verticalCentered="1"/>
  <pageMargins left="0.75" right="0.75" top="1" bottom="1" header="0.5" footer="0.5"/>
  <pageSetup fitToHeight="1" fitToWidth="1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zoomScalePageLayoutView="0" workbookViewId="0" topLeftCell="A4">
      <selection activeCell="A2" sqref="A2:L24"/>
    </sheetView>
  </sheetViews>
  <sheetFormatPr defaultColWidth="9.140625" defaultRowHeight="12.75"/>
  <cols>
    <col min="1" max="1" width="4.7109375" style="0" customWidth="1"/>
    <col min="2" max="2" width="48.00390625" style="1" customWidth="1"/>
    <col min="3" max="3" width="15.421875" style="1" customWidth="1"/>
    <col min="4" max="4" width="0.71875" style="0" customWidth="1"/>
    <col min="5" max="6" width="8.28125" style="4" bestFit="1" customWidth="1"/>
    <col min="7" max="7" width="0.71875" style="0" customWidth="1"/>
    <col min="8" max="9" width="8.28125" style="6" bestFit="1" customWidth="1"/>
    <col min="10" max="10" width="0.71875" style="0" customWidth="1"/>
    <col min="11" max="11" width="9.7109375" style="4" bestFit="1" customWidth="1"/>
    <col min="12" max="12" width="0.71875" style="0" customWidth="1"/>
    <col min="13" max="13" width="13.57421875" style="7" customWidth="1"/>
    <col min="14" max="14" width="13.28125" style="7" customWidth="1"/>
    <col min="15" max="15" width="0.5625" style="0" customWidth="1"/>
  </cols>
  <sheetData>
    <row r="2" spans="2:9" ht="15.75">
      <c r="B2" s="309" t="s">
        <v>125</v>
      </c>
      <c r="C2" s="309"/>
      <c r="H2" s="5"/>
      <c r="I2" s="5"/>
    </row>
    <row r="3" spans="8:9" ht="12.75">
      <c r="H3" s="5"/>
      <c r="I3" s="5"/>
    </row>
    <row r="4" spans="5:14" ht="12.75">
      <c r="E4" s="306" t="s">
        <v>0</v>
      </c>
      <c r="F4" s="306"/>
      <c r="G4" s="1"/>
      <c r="H4" s="307" t="s">
        <v>16</v>
      </c>
      <c r="I4" s="307"/>
      <c r="J4" s="1"/>
      <c r="K4" s="10" t="s">
        <v>25</v>
      </c>
      <c r="L4" s="1"/>
      <c r="M4" s="308" t="s">
        <v>5</v>
      </c>
      <c r="N4" s="308"/>
    </row>
    <row r="5" spans="5:14" ht="3" customHeight="1">
      <c r="E5" s="10"/>
      <c r="F5" s="10"/>
      <c r="G5" s="1"/>
      <c r="H5" s="3"/>
      <c r="I5" s="3"/>
      <c r="J5" s="1"/>
      <c r="K5" s="12"/>
      <c r="L5" s="1"/>
      <c r="M5" s="11"/>
      <c r="N5" s="11"/>
    </row>
    <row r="6" spans="5:14" ht="51">
      <c r="E6" s="10" t="s">
        <v>3</v>
      </c>
      <c r="F6" s="13" t="s">
        <v>4</v>
      </c>
      <c r="G6" s="3"/>
      <c r="H6" s="3" t="s">
        <v>3</v>
      </c>
      <c r="I6" s="14" t="s">
        <v>4</v>
      </c>
      <c r="J6" s="1"/>
      <c r="K6" s="13" t="s">
        <v>26</v>
      </c>
      <c r="L6" s="1"/>
      <c r="M6" s="15" t="s">
        <v>1</v>
      </c>
      <c r="N6" s="15" t="s">
        <v>2</v>
      </c>
    </row>
    <row r="8" spans="1:3" ht="12.75">
      <c r="A8">
        <v>1</v>
      </c>
      <c r="B8" s="1" t="s">
        <v>103</v>
      </c>
      <c r="C8" s="1" t="s">
        <v>129</v>
      </c>
    </row>
    <row r="9" spans="1:3" ht="12.75">
      <c r="A9">
        <v>2</v>
      </c>
      <c r="B9" s="1" t="s">
        <v>104</v>
      </c>
      <c r="C9" s="1" t="s">
        <v>129</v>
      </c>
    </row>
    <row r="10" spans="1:3" ht="12.75">
      <c r="A10">
        <v>3</v>
      </c>
      <c r="B10" s="1" t="s">
        <v>6</v>
      </c>
      <c r="C10" s="1" t="s">
        <v>9</v>
      </c>
    </row>
    <row r="11" spans="1:3" ht="12.75">
      <c r="A11">
        <v>4</v>
      </c>
      <c r="B11" s="1" t="s">
        <v>24</v>
      </c>
      <c r="C11" s="1" t="s">
        <v>8</v>
      </c>
    </row>
    <row r="12" spans="1:3" ht="12.75">
      <c r="A12">
        <v>5</v>
      </c>
      <c r="B12" s="1" t="s">
        <v>23</v>
      </c>
      <c r="C12" s="1" t="s">
        <v>8</v>
      </c>
    </row>
    <row r="13" spans="1:3" ht="12.75">
      <c r="A13">
        <v>6</v>
      </c>
      <c r="B13" s="1" t="s">
        <v>7</v>
      </c>
      <c r="C13" s="1" t="s">
        <v>8</v>
      </c>
    </row>
    <row r="14" spans="1:3" ht="12.75">
      <c r="A14">
        <v>7</v>
      </c>
      <c r="B14" s="1" t="s">
        <v>122</v>
      </c>
      <c r="C14" s="1" t="s">
        <v>9</v>
      </c>
    </row>
    <row r="15" spans="1:3" ht="12.75">
      <c r="A15">
        <v>8</v>
      </c>
      <c r="B15" s="1" t="s">
        <v>11</v>
      </c>
      <c r="C15" s="1" t="s">
        <v>18</v>
      </c>
    </row>
    <row r="16" spans="1:3" ht="12.75">
      <c r="A16">
        <v>9</v>
      </c>
      <c r="B16" s="1" t="s">
        <v>12</v>
      </c>
      <c r="C16" s="1" t="s">
        <v>14</v>
      </c>
    </row>
    <row r="17" spans="1:3" ht="12.75">
      <c r="A17">
        <v>10</v>
      </c>
      <c r="B17" s="1" t="s">
        <v>13</v>
      </c>
      <c r="C17" s="1" t="s">
        <v>15</v>
      </c>
    </row>
    <row r="18" spans="1:3" ht="12.75">
      <c r="A18">
        <v>11</v>
      </c>
      <c r="B18" s="1" t="s">
        <v>32</v>
      </c>
      <c r="C18" s="1" t="s">
        <v>35</v>
      </c>
    </row>
    <row r="19" spans="1:3" ht="12.75">
      <c r="A19">
        <v>12</v>
      </c>
      <c r="B19" s="1" t="s">
        <v>33</v>
      </c>
      <c r="C19" s="1" t="s">
        <v>36</v>
      </c>
    </row>
    <row r="20" spans="1:3" ht="12.75">
      <c r="A20">
        <v>13</v>
      </c>
      <c r="B20" s="1" t="s">
        <v>34</v>
      </c>
      <c r="C20" s="1" t="s">
        <v>108</v>
      </c>
    </row>
    <row r="21" spans="1:3" ht="12.75">
      <c r="A21">
        <v>14</v>
      </c>
      <c r="B21" s="1" t="s">
        <v>21</v>
      </c>
      <c r="C21" s="1" t="s">
        <v>22</v>
      </c>
    </row>
    <row r="22" spans="1:3" ht="12.75">
      <c r="A22">
        <v>15</v>
      </c>
      <c r="B22" s="1" t="s">
        <v>106</v>
      </c>
      <c r="C22" s="1" t="s">
        <v>105</v>
      </c>
    </row>
    <row r="23" spans="1:3" ht="12.75">
      <c r="A23">
        <v>16</v>
      </c>
      <c r="B23" s="1" t="s">
        <v>107</v>
      </c>
      <c r="C23" s="1" t="s">
        <v>105</v>
      </c>
    </row>
    <row r="24" spans="1:3" ht="12.75">
      <c r="A24">
        <v>17</v>
      </c>
      <c r="B24" s="1" t="s">
        <v>109</v>
      </c>
      <c r="C24" s="1" t="s">
        <v>123</v>
      </c>
    </row>
    <row r="27" ht="12.75">
      <c r="B27" s="8"/>
    </row>
  </sheetData>
  <sheetProtection/>
  <mergeCells count="4">
    <mergeCell ref="B2:C2"/>
    <mergeCell ref="E4:F4"/>
    <mergeCell ref="H4:I4"/>
    <mergeCell ref="M4:N4"/>
  </mergeCells>
  <printOptions gridLines="1" horizontalCentered="1" verticalCentered="1"/>
  <pageMargins left="0.75" right="0.75" top="1" bottom="1" header="0.5" footer="0.5"/>
  <pageSetup fitToHeight="1" fitToWidth="1"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0"/>
  <sheetViews>
    <sheetView zoomScalePageLayoutView="0" workbookViewId="0" topLeftCell="A1">
      <selection activeCell="B24" sqref="B24:B32"/>
    </sheetView>
  </sheetViews>
  <sheetFormatPr defaultColWidth="9.140625" defaultRowHeight="12.75"/>
  <cols>
    <col min="1" max="1" width="4.7109375" style="0" customWidth="1"/>
    <col min="2" max="2" width="35.140625" style="1" bestFit="1" customWidth="1"/>
    <col min="3" max="3" width="12.421875" style="1" bestFit="1" customWidth="1"/>
    <col min="4" max="4" width="0.71875" style="0" customWidth="1"/>
    <col min="5" max="6" width="8.28125" style="4" bestFit="1" customWidth="1"/>
    <col min="7" max="7" width="0.71875" style="0" customWidth="1"/>
    <col min="8" max="9" width="8.28125" style="6" bestFit="1" customWidth="1"/>
    <col min="10" max="10" width="0.71875" style="0" customWidth="1"/>
    <col min="11" max="11" width="9.7109375" style="4" bestFit="1" customWidth="1"/>
    <col min="12" max="12" width="0.71875" style="0" customWidth="1"/>
    <col min="13" max="13" width="13.57421875" style="7" customWidth="1"/>
    <col min="14" max="14" width="13.28125" style="7" customWidth="1"/>
    <col min="15" max="15" width="0.5625" style="0" customWidth="1"/>
  </cols>
  <sheetData>
    <row r="2" spans="2:9" ht="15.75">
      <c r="B2" s="2" t="s">
        <v>130</v>
      </c>
      <c r="H2" s="5"/>
      <c r="I2" s="5"/>
    </row>
    <row r="3" spans="8:9" ht="12.75">
      <c r="H3" s="5"/>
      <c r="I3" s="5"/>
    </row>
    <row r="4" spans="5:14" ht="12.75">
      <c r="E4" s="306" t="s">
        <v>0</v>
      </c>
      <c r="F4" s="306"/>
      <c r="G4" s="1"/>
      <c r="H4" s="307" t="s">
        <v>16</v>
      </c>
      <c r="I4" s="307"/>
      <c r="J4" s="1"/>
      <c r="K4" s="10" t="s">
        <v>25</v>
      </c>
      <c r="L4" s="1"/>
      <c r="M4" s="308" t="s">
        <v>5</v>
      </c>
      <c r="N4" s="308"/>
    </row>
    <row r="5" spans="5:14" ht="3" customHeight="1">
      <c r="E5" s="10"/>
      <c r="F5" s="10"/>
      <c r="G5" s="1"/>
      <c r="H5" s="3"/>
      <c r="I5" s="3"/>
      <c r="J5" s="1"/>
      <c r="K5" s="12"/>
      <c r="L5" s="1"/>
      <c r="M5" s="11"/>
      <c r="N5" s="11"/>
    </row>
    <row r="6" spans="5:14" ht="51">
      <c r="E6" s="10" t="s">
        <v>3</v>
      </c>
      <c r="F6" s="13" t="s">
        <v>4</v>
      </c>
      <c r="G6" s="3"/>
      <c r="H6" s="3" t="s">
        <v>3</v>
      </c>
      <c r="I6" s="14" t="s">
        <v>4</v>
      </c>
      <c r="J6" s="1"/>
      <c r="K6" s="13" t="s">
        <v>26</v>
      </c>
      <c r="L6" s="1"/>
      <c r="M6" s="15" t="s">
        <v>1</v>
      </c>
      <c r="N6" s="15" t="s">
        <v>2</v>
      </c>
    </row>
    <row r="8" spans="1:3" ht="12.75">
      <c r="A8">
        <v>1</v>
      </c>
      <c r="B8" s="9" t="s">
        <v>6</v>
      </c>
      <c r="C8" s="1" t="s">
        <v>119</v>
      </c>
    </row>
    <row r="9" spans="1:3" ht="12.75">
      <c r="A9">
        <v>2</v>
      </c>
      <c r="B9" s="9" t="s">
        <v>115</v>
      </c>
      <c r="C9" s="1" t="s">
        <v>119</v>
      </c>
    </row>
    <row r="10" spans="1:3" ht="12.75">
      <c r="A10">
        <v>3</v>
      </c>
      <c r="B10" s="9" t="s">
        <v>116</v>
      </c>
      <c r="C10" s="1" t="s">
        <v>119</v>
      </c>
    </row>
    <row r="11" spans="1:3" ht="12.75">
      <c r="A11">
        <v>4</v>
      </c>
      <c r="B11" s="9" t="s">
        <v>120</v>
      </c>
      <c r="C11" s="1" t="s">
        <v>119</v>
      </c>
    </row>
    <row r="12" spans="1:3" ht="12.75">
      <c r="A12">
        <v>5</v>
      </c>
      <c r="B12" s="9" t="s">
        <v>117</v>
      </c>
      <c r="C12" s="1" t="s">
        <v>119</v>
      </c>
    </row>
    <row r="13" spans="1:3" ht="12.75">
      <c r="A13">
        <v>6</v>
      </c>
      <c r="B13" s="1" t="s">
        <v>121</v>
      </c>
      <c r="C13" s="1" t="s">
        <v>119</v>
      </c>
    </row>
    <row r="14" spans="1:3" ht="12.75">
      <c r="A14">
        <v>7</v>
      </c>
      <c r="B14" s="9" t="s">
        <v>10</v>
      </c>
      <c r="C14" s="1" t="s">
        <v>119</v>
      </c>
    </row>
    <row r="15" spans="1:3" ht="12.75">
      <c r="A15">
        <v>8</v>
      </c>
      <c r="B15" s="9" t="s">
        <v>118</v>
      </c>
      <c r="C15" s="1" t="s">
        <v>119</v>
      </c>
    </row>
    <row r="16" spans="1:3" ht="12.75">
      <c r="A16">
        <v>9</v>
      </c>
      <c r="B16" s="1" t="s">
        <v>131</v>
      </c>
      <c r="C16" s="1" t="s">
        <v>119</v>
      </c>
    </row>
    <row r="17" spans="1:3" ht="12.75">
      <c r="A17">
        <v>10</v>
      </c>
      <c r="B17" s="9" t="s">
        <v>132</v>
      </c>
      <c r="C17" s="1" t="s">
        <v>119</v>
      </c>
    </row>
    <row r="18" spans="1:3" ht="12.75">
      <c r="A18">
        <v>11</v>
      </c>
      <c r="B18" s="1" t="s">
        <v>133</v>
      </c>
      <c r="C18" s="1" t="s">
        <v>8</v>
      </c>
    </row>
    <row r="30" ht="12.75">
      <c r="B30" s="8"/>
    </row>
  </sheetData>
  <sheetProtection/>
  <mergeCells count="3">
    <mergeCell ref="E4:F4"/>
    <mergeCell ref="H4:I4"/>
    <mergeCell ref="M4:N4"/>
  </mergeCells>
  <printOptions gridLines="1" horizontalCentered="1" verticalCentered="1"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zoomScalePageLayoutView="0" workbookViewId="0" topLeftCell="A7">
      <selection activeCell="A2" sqref="A2:L29"/>
    </sheetView>
  </sheetViews>
  <sheetFormatPr defaultColWidth="9.140625" defaultRowHeight="12.75"/>
  <cols>
    <col min="1" max="1" width="4.7109375" style="3" customWidth="1"/>
    <col min="2" max="2" width="35.140625" style="1" bestFit="1" customWidth="1"/>
    <col min="3" max="3" width="12.421875" style="1" bestFit="1" customWidth="1"/>
    <col min="4" max="4" width="0.71875" style="0" customWidth="1"/>
    <col min="5" max="6" width="8.28125" style="4" bestFit="1" customWidth="1"/>
    <col min="7" max="7" width="0.71875" style="0" customWidth="1"/>
    <col min="8" max="9" width="8.28125" style="6" bestFit="1" customWidth="1"/>
    <col min="10" max="10" width="0.71875" style="0" customWidth="1"/>
    <col min="11" max="11" width="9.7109375" style="4" bestFit="1" customWidth="1"/>
    <col min="12" max="12" width="0.71875" style="0" customWidth="1"/>
  </cols>
  <sheetData>
    <row r="2" spans="2:9" ht="15.75">
      <c r="B2" s="2" t="s">
        <v>139</v>
      </c>
      <c r="H2" s="5"/>
      <c r="I2" s="5"/>
    </row>
    <row r="3" spans="8:9" ht="12.75">
      <c r="H3" s="5"/>
      <c r="I3" s="5"/>
    </row>
    <row r="4" spans="5:12" ht="12.75">
      <c r="E4" s="306" t="s">
        <v>0</v>
      </c>
      <c r="F4" s="306"/>
      <c r="G4" s="1"/>
      <c r="H4" s="307" t="s">
        <v>16</v>
      </c>
      <c r="I4" s="307"/>
      <c r="J4" s="1"/>
      <c r="K4" s="10" t="s">
        <v>25</v>
      </c>
      <c r="L4" s="1"/>
    </row>
    <row r="5" spans="5:12" ht="3" customHeight="1">
      <c r="E5" s="10"/>
      <c r="F5" s="10"/>
      <c r="G5" s="1"/>
      <c r="H5" s="3"/>
      <c r="I5" s="3"/>
      <c r="J5" s="1"/>
      <c r="K5" s="12"/>
      <c r="L5" s="1"/>
    </row>
    <row r="6" spans="5:12" ht="51">
      <c r="E6" s="10" t="s">
        <v>3</v>
      </c>
      <c r="F6" s="13" t="s">
        <v>4</v>
      </c>
      <c r="G6" s="3"/>
      <c r="H6" s="3" t="s">
        <v>3</v>
      </c>
      <c r="I6" s="14" t="s">
        <v>4</v>
      </c>
      <c r="J6" s="1"/>
      <c r="K6" s="13" t="s">
        <v>26</v>
      </c>
      <c r="L6" s="1"/>
    </row>
    <row r="8" spans="1:2" ht="12.75">
      <c r="A8" s="3">
        <v>1</v>
      </c>
      <c r="B8" s="1" t="s">
        <v>134</v>
      </c>
    </row>
    <row r="9" spans="2:3" ht="12.75">
      <c r="B9" s="9" t="s">
        <v>147</v>
      </c>
      <c r="C9" s="1" t="s">
        <v>148</v>
      </c>
    </row>
    <row r="10" spans="2:3" ht="12.75">
      <c r="B10" s="9" t="s">
        <v>142</v>
      </c>
      <c r="C10" s="1" t="s">
        <v>143</v>
      </c>
    </row>
    <row r="11" spans="2:3" ht="12.75">
      <c r="B11" s="9" t="s">
        <v>136</v>
      </c>
      <c r="C11" s="1" t="s">
        <v>8</v>
      </c>
    </row>
    <row r="12" spans="2:3" ht="12.75">
      <c r="B12" s="9" t="s">
        <v>140</v>
      </c>
      <c r="C12" s="1" t="s">
        <v>144</v>
      </c>
    </row>
    <row r="13" spans="2:3" ht="12.75">
      <c r="B13" s="9" t="s">
        <v>141</v>
      </c>
      <c r="C13" s="1" t="s">
        <v>148</v>
      </c>
    </row>
    <row r="14" spans="2:3" ht="12.75">
      <c r="B14" s="9" t="s">
        <v>145</v>
      </c>
      <c r="C14" s="1" t="s">
        <v>146</v>
      </c>
    </row>
    <row r="15" spans="1:2" ht="12.75">
      <c r="A15" s="3">
        <v>2</v>
      </c>
      <c r="B15" s="1" t="s">
        <v>137</v>
      </c>
    </row>
    <row r="16" spans="2:3" ht="12.75">
      <c r="B16" s="9" t="s">
        <v>147</v>
      </c>
      <c r="C16" s="1" t="s">
        <v>148</v>
      </c>
    </row>
    <row r="17" spans="2:3" ht="12.75">
      <c r="B17" s="9" t="s">
        <v>135</v>
      </c>
      <c r="C17" s="1" t="s">
        <v>143</v>
      </c>
    </row>
    <row r="18" spans="2:3" ht="12.75">
      <c r="B18" s="9" t="s">
        <v>136</v>
      </c>
      <c r="C18" s="1" t="s">
        <v>8</v>
      </c>
    </row>
    <row r="19" spans="2:3" ht="12.75">
      <c r="B19" s="9" t="s">
        <v>140</v>
      </c>
      <c r="C19" s="1" t="s">
        <v>144</v>
      </c>
    </row>
    <row r="20" spans="2:3" ht="12.75">
      <c r="B20" s="9" t="s">
        <v>141</v>
      </c>
      <c r="C20" s="1" t="s">
        <v>148</v>
      </c>
    </row>
    <row r="21" spans="2:3" ht="12.75">
      <c r="B21" s="9" t="s">
        <v>145</v>
      </c>
      <c r="C21" s="1" t="s">
        <v>146</v>
      </c>
    </row>
    <row r="22" spans="1:2" ht="12.75">
      <c r="A22" s="3">
        <v>3</v>
      </c>
      <c r="B22" s="1" t="s">
        <v>138</v>
      </c>
    </row>
    <row r="23" spans="2:3" ht="12.75">
      <c r="B23" s="9" t="s">
        <v>147</v>
      </c>
      <c r="C23" s="1" t="s">
        <v>148</v>
      </c>
    </row>
    <row r="24" spans="2:3" ht="12.75">
      <c r="B24" s="9" t="s">
        <v>135</v>
      </c>
      <c r="C24" s="1" t="s">
        <v>143</v>
      </c>
    </row>
    <row r="25" spans="2:3" ht="12.75">
      <c r="B25" s="9" t="s">
        <v>136</v>
      </c>
      <c r="C25" s="1" t="s">
        <v>8</v>
      </c>
    </row>
    <row r="26" spans="2:3" ht="12.75">
      <c r="B26" s="9" t="s">
        <v>140</v>
      </c>
      <c r="C26" s="1" t="s">
        <v>144</v>
      </c>
    </row>
    <row r="27" spans="2:3" ht="12.75">
      <c r="B27" s="9" t="s">
        <v>141</v>
      </c>
      <c r="C27" s="1" t="s">
        <v>148</v>
      </c>
    </row>
    <row r="28" spans="2:3" ht="12.75">
      <c r="B28" s="9" t="s">
        <v>145</v>
      </c>
      <c r="C28" s="1" t="s">
        <v>146</v>
      </c>
    </row>
    <row r="29" spans="1:3" ht="12.75">
      <c r="A29" s="3">
        <v>4</v>
      </c>
      <c r="B29" s="1" t="s">
        <v>150</v>
      </c>
      <c r="C29" s="1" t="s">
        <v>149</v>
      </c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53" ht="12.75">
      <c r="B53" s="8"/>
    </row>
  </sheetData>
  <sheetProtection/>
  <mergeCells count="2">
    <mergeCell ref="E4:F4"/>
    <mergeCell ref="H4:I4"/>
  </mergeCells>
  <printOptions gridLines="1" horizontalCentered="1" verticalCentered="1"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workbookViewId="0" topLeftCell="A1">
      <selection activeCell="H5" sqref="H5:H10"/>
    </sheetView>
  </sheetViews>
  <sheetFormatPr defaultColWidth="9.140625" defaultRowHeight="12.75"/>
  <cols>
    <col min="1" max="2" width="5.7109375" style="3" customWidth="1"/>
    <col min="3" max="3" width="41.8515625" style="1" customWidth="1"/>
    <col min="4" max="4" width="11.28125" style="0" customWidth="1"/>
    <col min="5" max="5" width="19.57421875" style="4" customWidth="1"/>
    <col min="6" max="6" width="15.140625" style="0" customWidth="1"/>
    <col min="7" max="7" width="15.57421875" style="0" customWidth="1"/>
    <col min="8" max="8" width="15.421875" style="44" customWidth="1"/>
  </cols>
  <sheetData>
    <row r="1" spans="1:13" ht="23.25">
      <c r="A1" s="278" t="s">
        <v>257</v>
      </c>
      <c r="B1" s="279"/>
      <c r="C1" s="279"/>
      <c r="D1" s="279"/>
      <c r="E1" s="279"/>
      <c r="F1" s="280" t="s">
        <v>248</v>
      </c>
      <c r="G1" s="280"/>
      <c r="H1" s="162"/>
      <c r="I1" s="41"/>
      <c r="J1" s="41"/>
      <c r="K1" s="41"/>
      <c r="L1" s="277"/>
      <c r="M1" s="277"/>
    </row>
    <row r="2" spans="1:8" ht="2.25" customHeight="1">
      <c r="A2" s="163"/>
      <c r="B2" s="93"/>
      <c r="C2" s="94"/>
      <c r="D2" s="91"/>
      <c r="E2" s="91"/>
      <c r="F2" s="91"/>
      <c r="G2" s="91"/>
      <c r="H2" s="164"/>
    </row>
    <row r="3" spans="1:8" s="43" customFormat="1" ht="15.75">
      <c r="A3" s="165"/>
      <c r="B3" s="88"/>
      <c r="C3" s="89"/>
      <c r="D3" s="281" t="s">
        <v>353</v>
      </c>
      <c r="E3" s="281" t="s">
        <v>242</v>
      </c>
      <c r="F3" s="281" t="s">
        <v>238</v>
      </c>
      <c r="G3" s="281"/>
      <c r="H3" s="282" t="s">
        <v>241</v>
      </c>
    </row>
    <row r="4" spans="1:8" s="43" customFormat="1" ht="47.25">
      <c r="A4" s="165"/>
      <c r="B4" s="88"/>
      <c r="C4" s="89"/>
      <c r="D4" s="281"/>
      <c r="E4" s="281"/>
      <c r="F4" s="88" t="s">
        <v>239</v>
      </c>
      <c r="G4" s="88" t="s">
        <v>240</v>
      </c>
      <c r="H4" s="282"/>
    </row>
    <row r="5" spans="1:8" s="43" customFormat="1" ht="21.75" customHeight="1">
      <c r="A5" s="165" t="s">
        <v>151</v>
      </c>
      <c r="B5" s="88"/>
      <c r="C5" s="89" t="s">
        <v>234</v>
      </c>
      <c r="D5" s="89">
        <v>7</v>
      </c>
      <c r="E5" s="90"/>
      <c r="F5" s="90"/>
      <c r="G5" s="90"/>
      <c r="H5" s="283" t="s">
        <v>354</v>
      </c>
    </row>
    <row r="6" spans="1:8" s="43" customFormat="1" ht="33" customHeight="1">
      <c r="A6" s="165" t="s">
        <v>152</v>
      </c>
      <c r="B6" s="88"/>
      <c r="C6" s="89" t="s">
        <v>235</v>
      </c>
      <c r="D6" s="89">
        <v>0</v>
      </c>
      <c r="E6" s="90"/>
      <c r="F6" s="90"/>
      <c r="G6" s="90"/>
      <c r="H6" s="284"/>
    </row>
    <row r="7" spans="1:8" s="43" customFormat="1" ht="40.5" customHeight="1">
      <c r="A7" s="165" t="s">
        <v>153</v>
      </c>
      <c r="B7" s="88"/>
      <c r="C7" s="89" t="s">
        <v>338</v>
      </c>
      <c r="D7" s="95">
        <v>7</v>
      </c>
      <c r="E7" s="90"/>
      <c r="F7" s="90"/>
      <c r="G7" s="90"/>
      <c r="H7" s="284"/>
    </row>
    <row r="8" spans="1:8" s="43" customFormat="1" ht="23.25" customHeight="1">
      <c r="A8" s="165" t="s">
        <v>154</v>
      </c>
      <c r="B8" s="88"/>
      <c r="C8" s="89" t="s">
        <v>236</v>
      </c>
      <c r="D8" s="89">
        <v>0</v>
      </c>
      <c r="E8" s="90"/>
      <c r="F8" s="90"/>
      <c r="G8" s="90"/>
      <c r="H8" s="284"/>
    </row>
    <row r="9" spans="1:8" s="53" customFormat="1" ht="15.75">
      <c r="A9" s="165" t="s">
        <v>155</v>
      </c>
      <c r="B9" s="88"/>
      <c r="C9" s="89" t="s">
        <v>237</v>
      </c>
      <c r="D9" s="89">
        <v>7</v>
      </c>
      <c r="E9" s="90"/>
      <c r="F9" s="90"/>
      <c r="G9" s="90"/>
      <c r="H9" s="284"/>
    </row>
    <row r="10" spans="1:8" s="43" customFormat="1" ht="16.5" thickBot="1">
      <c r="A10" s="166"/>
      <c r="B10" s="167"/>
      <c r="C10" s="168"/>
      <c r="D10" s="168"/>
      <c r="E10" s="169"/>
      <c r="F10" s="169"/>
      <c r="G10" s="169"/>
      <c r="H10" s="285"/>
    </row>
    <row r="11" spans="1:8" s="43" customFormat="1" ht="15.75">
      <c r="A11" s="79"/>
      <c r="B11" s="79"/>
      <c r="C11" s="99"/>
      <c r="D11" s="99"/>
      <c r="E11" s="100"/>
      <c r="F11" s="99"/>
      <c r="G11" s="100"/>
      <c r="H11" s="100"/>
    </row>
    <row r="12" spans="1:8" s="43" customFormat="1" ht="15.75">
      <c r="A12" s="79"/>
      <c r="B12" s="79"/>
      <c r="C12" s="99"/>
      <c r="D12" s="99"/>
      <c r="E12" s="100"/>
      <c r="F12" s="100"/>
      <c r="G12" s="100"/>
      <c r="H12" s="100"/>
    </row>
    <row r="13" spans="1:8" s="43" customFormat="1" ht="15.75">
      <c r="A13" s="79"/>
      <c r="B13" s="79"/>
      <c r="C13" s="99"/>
      <c r="D13" s="99"/>
      <c r="E13" s="100"/>
      <c r="F13" s="100"/>
      <c r="G13" s="100"/>
      <c r="H13" s="100"/>
    </row>
    <row r="14" spans="1:8" s="43" customFormat="1" ht="15.75">
      <c r="A14" s="79"/>
      <c r="B14" s="79"/>
      <c r="C14" s="99"/>
      <c r="D14" s="99"/>
      <c r="E14" s="100"/>
      <c r="F14" s="100"/>
      <c r="G14" s="100"/>
      <c r="H14" s="100"/>
    </row>
    <row r="15" spans="1:8" ht="15.75">
      <c r="A15" s="101"/>
      <c r="B15" s="101"/>
      <c r="C15" s="99"/>
      <c r="D15" s="99"/>
      <c r="E15" s="100"/>
      <c r="F15" s="37"/>
      <c r="G15" s="37"/>
      <c r="H15" s="37"/>
    </row>
    <row r="16" spans="1:8" ht="15.75">
      <c r="A16" s="101"/>
      <c r="B16" s="101"/>
      <c r="C16" s="99"/>
      <c r="D16" s="99"/>
      <c r="E16" s="37"/>
      <c r="F16" s="100"/>
      <c r="G16" s="100"/>
      <c r="H16" s="100"/>
    </row>
    <row r="17" spans="1:8" ht="15.75">
      <c r="A17" s="101"/>
      <c r="B17" s="101"/>
      <c r="C17" s="99"/>
      <c r="D17" s="99"/>
      <c r="E17" s="37"/>
      <c r="F17" s="37"/>
      <c r="G17" s="37"/>
      <c r="H17" s="37"/>
    </row>
    <row r="18" spans="1:8" ht="15.75">
      <c r="A18" s="101"/>
      <c r="B18" s="101"/>
      <c r="C18" s="99"/>
      <c r="D18" s="99"/>
      <c r="E18" s="37"/>
      <c r="F18" s="37"/>
      <c r="G18" s="37"/>
      <c r="H18" s="37"/>
    </row>
    <row r="19" spans="1:8" ht="15.75">
      <c r="A19" s="101"/>
      <c r="B19" s="101"/>
      <c r="C19" s="99"/>
      <c r="D19" s="99"/>
      <c r="E19" s="37"/>
      <c r="F19" s="37"/>
      <c r="G19" s="37"/>
      <c r="H19" s="37"/>
    </row>
    <row r="20" spans="1:8" ht="15.75">
      <c r="A20" s="101"/>
      <c r="B20" s="101"/>
      <c r="C20" s="99"/>
      <c r="D20" s="99"/>
      <c r="E20" s="37"/>
      <c r="F20" s="276"/>
      <c r="G20" s="276"/>
      <c r="H20" s="276"/>
    </row>
    <row r="21" spans="1:8" ht="12.75">
      <c r="A21" s="26"/>
      <c r="B21" s="26"/>
      <c r="C21" s="20"/>
      <c r="D21" s="18"/>
      <c r="E21" s="22"/>
      <c r="F21" s="18"/>
      <c r="G21" s="18"/>
      <c r="H21" s="92"/>
    </row>
    <row r="22" spans="1:8" ht="12.75">
      <c r="A22" s="26"/>
      <c r="B22" s="26"/>
      <c r="C22" s="20"/>
      <c r="D22" s="18"/>
      <c r="E22" s="22"/>
      <c r="F22" s="18"/>
      <c r="G22" s="18"/>
      <c r="H22" s="92"/>
    </row>
    <row r="23" spans="1:8" ht="12.75">
      <c r="A23" s="26"/>
      <c r="B23" s="26"/>
      <c r="C23" s="20"/>
      <c r="D23" s="18"/>
      <c r="E23" s="22"/>
      <c r="F23" s="18"/>
      <c r="G23" s="18"/>
      <c r="H23" s="92"/>
    </row>
    <row r="24" spans="1:8" ht="12.75">
      <c r="A24" s="26"/>
      <c r="B24" s="26"/>
      <c r="C24" s="20"/>
      <c r="D24" s="18"/>
      <c r="E24" s="22"/>
      <c r="F24" s="18"/>
      <c r="G24" s="18"/>
      <c r="H24" s="92"/>
    </row>
  </sheetData>
  <sheetProtection/>
  <mergeCells count="9">
    <mergeCell ref="F20:H20"/>
    <mergeCell ref="L1:M1"/>
    <mergeCell ref="A1:E1"/>
    <mergeCell ref="F1:G1"/>
    <mergeCell ref="F3:G3"/>
    <mergeCell ref="H3:H4"/>
    <mergeCell ref="D3:D4"/>
    <mergeCell ref="E3:E4"/>
    <mergeCell ref="H5:H10"/>
  </mergeCells>
  <printOptions gridLines="1" horizontalCentered="1" verticalCentered="1"/>
  <pageMargins left="0.75" right="0.75" top="1" bottom="1" header="0.5" footer="0.5"/>
  <pageSetup horizontalDpi="300" verticalDpi="300" orientation="landscape" paperSize="9" r:id="rId1"/>
  <headerFooter alignWithMargins="0">
    <oddFooter>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133"/>
  <sheetViews>
    <sheetView view="pageBreakPreview" zoomScale="60" zoomScalePageLayoutView="0" workbookViewId="0" topLeftCell="D115">
      <selection activeCell="P94" sqref="P94:P96"/>
    </sheetView>
  </sheetViews>
  <sheetFormatPr defaultColWidth="9.140625" defaultRowHeight="12.75"/>
  <cols>
    <col min="1" max="1" width="4.28125" style="30" customWidth="1"/>
    <col min="2" max="2" width="0.85546875" style="30" customWidth="1"/>
    <col min="3" max="3" width="34.57421875" style="1" customWidth="1"/>
    <col min="4" max="4" width="15.00390625" style="1" customWidth="1"/>
    <col min="5" max="5" width="1.28515625" style="0" customWidth="1"/>
    <col min="6" max="6" width="12.00390625" style="4" bestFit="1" customWidth="1"/>
    <col min="7" max="7" width="13.421875" style="4" bestFit="1" customWidth="1"/>
    <col min="8" max="8" width="0.71875" style="0" customWidth="1"/>
    <col min="9" max="9" width="12.00390625" style="6" bestFit="1" customWidth="1"/>
    <col min="10" max="10" width="13.421875" style="6" bestFit="1" customWidth="1"/>
    <col min="11" max="11" width="0.71875" style="0" customWidth="1"/>
    <col min="12" max="12" width="10.421875" style="4" customWidth="1"/>
    <col min="13" max="13" width="12.8515625" style="4" customWidth="1"/>
    <col min="14" max="14" width="0.71875" style="0" customWidth="1"/>
    <col min="15" max="15" width="11.8515625" style="0" customWidth="1"/>
    <col min="16" max="16" width="15.28125" style="0" customWidth="1"/>
    <col min="17" max="17" width="14.140625" style="0" customWidth="1"/>
    <col min="18" max="18" width="16.140625" style="0" customWidth="1"/>
    <col min="20" max="20" width="13.421875" style="0" bestFit="1" customWidth="1"/>
    <col min="22" max="22" width="10.8515625" style="0" customWidth="1"/>
    <col min="23" max="23" width="11.421875" style="0" customWidth="1"/>
  </cols>
  <sheetData>
    <row r="1" spans="1:13" ht="18">
      <c r="A1" s="273" t="s">
        <v>251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30"/>
      <c r="M1" s="131"/>
    </row>
    <row r="2" spans="1:13" ht="2.25" customHeight="1">
      <c r="A2" s="141"/>
      <c r="B2" s="84"/>
      <c r="C2" s="82"/>
      <c r="D2" s="82"/>
      <c r="E2" s="85"/>
      <c r="F2" s="85"/>
      <c r="G2" s="85"/>
      <c r="H2" s="85"/>
      <c r="I2" s="85"/>
      <c r="J2" s="85"/>
      <c r="K2" s="85"/>
      <c r="L2" s="33"/>
      <c r="M2" s="133"/>
    </row>
    <row r="3" spans="1:13" ht="20.25">
      <c r="A3" s="310" t="s">
        <v>252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302" t="s">
        <v>294</v>
      </c>
      <c r="M3" s="303"/>
    </row>
    <row r="4" spans="1:13" ht="3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6"/>
      <c r="M4" s="137"/>
    </row>
    <row r="5" spans="1:14" ht="15.75" customHeight="1">
      <c r="A5" s="132"/>
      <c r="B5" s="77"/>
      <c r="C5" s="78"/>
      <c r="D5" s="251"/>
      <c r="E5" s="252"/>
      <c r="F5" s="290" t="s">
        <v>0</v>
      </c>
      <c r="G5" s="290"/>
      <c r="H5" s="251"/>
      <c r="I5" s="290" t="s">
        <v>16</v>
      </c>
      <c r="J5" s="290"/>
      <c r="K5" s="251"/>
      <c r="L5" s="281" t="s">
        <v>25</v>
      </c>
      <c r="M5" s="281"/>
      <c r="N5" s="1"/>
    </row>
    <row r="6" spans="1:14" ht="3" customHeight="1">
      <c r="A6" s="132"/>
      <c r="B6" s="77"/>
      <c r="C6" s="81"/>
      <c r="D6" s="251"/>
      <c r="E6" s="252"/>
      <c r="F6" s="253"/>
      <c r="G6" s="253"/>
      <c r="H6" s="251"/>
      <c r="I6" s="253"/>
      <c r="J6" s="253"/>
      <c r="K6" s="251"/>
      <c r="L6" s="251"/>
      <c r="M6" s="251"/>
      <c r="N6" s="1"/>
    </row>
    <row r="7" spans="1:14" ht="15.75">
      <c r="A7" s="132"/>
      <c r="B7" s="77"/>
      <c r="C7" s="81"/>
      <c r="D7" s="251"/>
      <c r="E7" s="252"/>
      <c r="F7" s="253" t="s">
        <v>172</v>
      </c>
      <c r="G7" s="254" t="s">
        <v>171</v>
      </c>
      <c r="H7" s="253"/>
      <c r="I7" s="253" t="s">
        <v>172</v>
      </c>
      <c r="J7" s="254" t="s">
        <v>171</v>
      </c>
      <c r="K7" s="251"/>
      <c r="L7" s="253" t="s">
        <v>172</v>
      </c>
      <c r="M7" s="254" t="s">
        <v>171</v>
      </c>
      <c r="N7" s="1"/>
    </row>
    <row r="8" spans="1:13" s="52" customFormat="1" ht="18">
      <c r="A8" s="141" t="s">
        <v>151</v>
      </c>
      <c r="B8" s="84"/>
      <c r="C8" s="142" t="s">
        <v>57</v>
      </c>
      <c r="D8" s="255"/>
      <c r="E8" s="256"/>
      <c r="F8" s="256"/>
      <c r="G8" s="256"/>
      <c r="H8" s="256"/>
      <c r="I8" s="256"/>
      <c r="J8" s="256"/>
      <c r="K8" s="256"/>
      <c r="L8" s="256"/>
      <c r="M8" s="256"/>
    </row>
    <row r="9" spans="1:13" ht="15.75">
      <c r="A9" s="132"/>
      <c r="B9" s="77"/>
      <c r="C9" s="46" t="s">
        <v>62</v>
      </c>
      <c r="D9" s="251" t="s">
        <v>329</v>
      </c>
      <c r="E9" s="252"/>
      <c r="F9" s="257">
        <v>1839</v>
      </c>
      <c r="G9" s="258">
        <f>F9</f>
        <v>1839</v>
      </c>
      <c r="H9" s="258"/>
      <c r="I9" s="258">
        <v>1710</v>
      </c>
      <c r="J9" s="258">
        <v>1710</v>
      </c>
      <c r="K9" s="258"/>
      <c r="L9" s="259">
        <f>(F9-I9)*100/I9</f>
        <v>7.543859649122807</v>
      </c>
      <c r="M9" s="259">
        <f>(G9-J9)*100/J9</f>
        <v>7.543859649122807</v>
      </c>
    </row>
    <row r="10" spans="1:13" ht="15.75">
      <c r="A10" s="132"/>
      <c r="B10" s="77"/>
      <c r="C10" s="46" t="s">
        <v>280</v>
      </c>
      <c r="D10" s="251" t="s">
        <v>329</v>
      </c>
      <c r="E10" s="252"/>
      <c r="F10" s="257">
        <v>43</v>
      </c>
      <c r="G10" s="258">
        <f>F10</f>
        <v>43</v>
      </c>
      <c r="H10" s="258"/>
      <c r="I10" s="258">
        <v>38</v>
      </c>
      <c r="J10" s="258">
        <v>38</v>
      </c>
      <c r="K10" s="258"/>
      <c r="L10" s="259">
        <f aca="true" t="shared" si="0" ref="L10:M20">(F10-I10)*100/I10</f>
        <v>13.157894736842104</v>
      </c>
      <c r="M10" s="259">
        <f t="shared" si="0"/>
        <v>13.157894736842104</v>
      </c>
    </row>
    <row r="11" spans="1:13" ht="15.75">
      <c r="A11" s="132"/>
      <c r="B11" s="77"/>
      <c r="C11" s="46" t="s">
        <v>80</v>
      </c>
      <c r="D11" s="251" t="s">
        <v>329</v>
      </c>
      <c r="E11" s="252"/>
      <c r="F11" s="257">
        <v>0</v>
      </c>
      <c r="G11" s="258">
        <v>0</v>
      </c>
      <c r="H11" s="258"/>
      <c r="I11" s="258">
        <v>0</v>
      </c>
      <c r="J11" s="258">
        <v>0</v>
      </c>
      <c r="K11" s="258"/>
      <c r="L11" s="260">
        <v>0</v>
      </c>
      <c r="M11" s="260">
        <v>0</v>
      </c>
    </row>
    <row r="12" spans="1:13" ht="15.75">
      <c r="A12" s="132"/>
      <c r="B12" s="77"/>
      <c r="C12" s="78" t="s">
        <v>161</v>
      </c>
      <c r="D12" s="251" t="s">
        <v>329</v>
      </c>
      <c r="E12" s="252"/>
      <c r="F12" s="261">
        <f>SUM(F9:F11)</f>
        <v>1882</v>
      </c>
      <c r="G12" s="262">
        <f>SUM(G9:G11)</f>
        <v>1882</v>
      </c>
      <c r="H12" s="262">
        <f>H9+H10</f>
        <v>0</v>
      </c>
      <c r="I12" s="262">
        <f>I9+I10</f>
        <v>1748</v>
      </c>
      <c r="J12" s="262">
        <f>J9+J10</f>
        <v>1748</v>
      </c>
      <c r="K12" s="258"/>
      <c r="L12" s="263">
        <f t="shared" si="0"/>
        <v>7.665903890160183</v>
      </c>
      <c r="M12" s="263">
        <f t="shared" si="0"/>
        <v>7.665903890160183</v>
      </c>
    </row>
    <row r="13" spans="1:13" ht="15.75">
      <c r="A13" s="132"/>
      <c r="B13" s="77"/>
      <c r="C13" s="46" t="s">
        <v>58</v>
      </c>
      <c r="D13" s="251" t="s">
        <v>329</v>
      </c>
      <c r="E13" s="252"/>
      <c r="F13" s="257">
        <v>1997257</v>
      </c>
      <c r="G13" s="258">
        <f>F13</f>
        <v>1997257</v>
      </c>
      <c r="H13" s="258"/>
      <c r="I13" s="258">
        <v>1859775</v>
      </c>
      <c r="J13" s="258">
        <v>1859775</v>
      </c>
      <c r="K13" s="258"/>
      <c r="L13" s="259">
        <f t="shared" si="0"/>
        <v>7.392399618233388</v>
      </c>
      <c r="M13" s="259">
        <f t="shared" si="0"/>
        <v>7.392399618233388</v>
      </c>
    </row>
    <row r="14" spans="1:13" ht="15.75">
      <c r="A14" s="132"/>
      <c r="B14" s="77"/>
      <c r="C14" s="46" t="s">
        <v>59</v>
      </c>
      <c r="D14" s="251" t="s">
        <v>329</v>
      </c>
      <c r="E14" s="252"/>
      <c r="F14" s="257">
        <v>237604</v>
      </c>
      <c r="G14" s="258">
        <f>F14</f>
        <v>237604</v>
      </c>
      <c r="H14" s="258"/>
      <c r="I14" s="258">
        <v>222666</v>
      </c>
      <c r="J14" s="258">
        <v>222666</v>
      </c>
      <c r="K14" s="258"/>
      <c r="L14" s="259">
        <f t="shared" si="0"/>
        <v>6.708702720666828</v>
      </c>
      <c r="M14" s="259">
        <f t="shared" si="0"/>
        <v>6.708702720666828</v>
      </c>
    </row>
    <row r="15" spans="1:13" ht="15.75">
      <c r="A15" s="132"/>
      <c r="B15" s="77"/>
      <c r="C15" s="46" t="s">
        <v>60</v>
      </c>
      <c r="D15" s="251" t="s">
        <v>329</v>
      </c>
      <c r="E15" s="252"/>
      <c r="F15" s="257">
        <v>32570</v>
      </c>
      <c r="G15" s="258">
        <f>F15</f>
        <v>32570</v>
      </c>
      <c r="H15" s="258"/>
      <c r="I15" s="258">
        <v>30849</v>
      </c>
      <c r="J15" s="258">
        <v>30849</v>
      </c>
      <c r="K15" s="258"/>
      <c r="L15" s="259">
        <f t="shared" si="0"/>
        <v>5.578786994716198</v>
      </c>
      <c r="M15" s="259">
        <f t="shared" si="0"/>
        <v>5.578786994716198</v>
      </c>
    </row>
    <row r="16" spans="1:13" ht="15.75">
      <c r="A16" s="132"/>
      <c r="B16" s="77"/>
      <c r="C16" s="46" t="s">
        <v>79</v>
      </c>
      <c r="D16" s="251" t="s">
        <v>329</v>
      </c>
      <c r="E16" s="252"/>
      <c r="F16" s="257">
        <v>20205</v>
      </c>
      <c r="G16" s="258">
        <f>F16</f>
        <v>20205</v>
      </c>
      <c r="H16" s="258"/>
      <c r="I16" s="258">
        <v>19139</v>
      </c>
      <c r="J16" s="258">
        <v>19139</v>
      </c>
      <c r="K16" s="258"/>
      <c r="L16" s="259">
        <f t="shared" si="0"/>
        <v>5.569778985317937</v>
      </c>
      <c r="M16" s="259">
        <f t="shared" si="0"/>
        <v>5.569778985317937</v>
      </c>
    </row>
    <row r="17" spans="1:13" ht="15.75">
      <c r="A17" s="132"/>
      <c r="B17" s="77"/>
      <c r="C17" s="78" t="s">
        <v>162</v>
      </c>
      <c r="D17" s="251" t="s">
        <v>329</v>
      </c>
      <c r="E17" s="252"/>
      <c r="F17" s="261">
        <f>F13+F14+F15+F16</f>
        <v>2287636</v>
      </c>
      <c r="G17" s="262">
        <f>G13+G14+G15+G16</f>
        <v>2287636</v>
      </c>
      <c r="H17" s="262">
        <f>H13+H14+H15+H16</f>
        <v>0</v>
      </c>
      <c r="I17" s="262">
        <f>I13+I14+I15+I16</f>
        <v>2132429</v>
      </c>
      <c r="J17" s="262">
        <f>J13+J14+J15+J16</f>
        <v>2132429</v>
      </c>
      <c r="K17" s="258"/>
      <c r="L17" s="263">
        <f t="shared" si="0"/>
        <v>7.278413489968482</v>
      </c>
      <c r="M17" s="263">
        <f t="shared" si="0"/>
        <v>7.278413489968482</v>
      </c>
    </row>
    <row r="18" spans="1:13" ht="15.75">
      <c r="A18" s="132"/>
      <c r="B18" s="77"/>
      <c r="C18" s="46" t="s">
        <v>61</v>
      </c>
      <c r="D18" s="251" t="s">
        <v>329</v>
      </c>
      <c r="E18" s="252"/>
      <c r="F18" s="257">
        <v>221802</v>
      </c>
      <c r="G18" s="258">
        <f>F18</f>
        <v>221802</v>
      </c>
      <c r="H18" s="258"/>
      <c r="I18" s="258">
        <v>217221</v>
      </c>
      <c r="J18" s="258">
        <v>217221</v>
      </c>
      <c r="K18" s="258"/>
      <c r="L18" s="259">
        <f t="shared" si="0"/>
        <v>2.108912121756184</v>
      </c>
      <c r="M18" s="259">
        <f t="shared" si="0"/>
        <v>2.108912121756184</v>
      </c>
    </row>
    <row r="19" spans="1:13" ht="15.75">
      <c r="A19" s="132"/>
      <c r="B19" s="77"/>
      <c r="C19" s="78" t="s">
        <v>163</v>
      </c>
      <c r="D19" s="251" t="s">
        <v>329</v>
      </c>
      <c r="E19" s="252"/>
      <c r="F19" s="261">
        <f>F17+F18</f>
        <v>2509438</v>
      </c>
      <c r="G19" s="262">
        <f>G17+G18</f>
        <v>2509438</v>
      </c>
      <c r="H19" s="262">
        <f>H17+H18</f>
        <v>0</v>
      </c>
      <c r="I19" s="262">
        <f>I17+I18</f>
        <v>2349650</v>
      </c>
      <c r="J19" s="262">
        <f>J17+J18</f>
        <v>2349650</v>
      </c>
      <c r="K19" s="258"/>
      <c r="L19" s="263">
        <f t="shared" si="0"/>
        <v>6.800502202455685</v>
      </c>
      <c r="M19" s="263">
        <f t="shared" si="0"/>
        <v>6.800502202455685</v>
      </c>
    </row>
    <row r="20" spans="1:13" s="40" customFormat="1" ht="18">
      <c r="A20" s="141"/>
      <c r="B20" s="84"/>
      <c r="C20" s="78" t="s">
        <v>164</v>
      </c>
      <c r="D20" s="251" t="s">
        <v>329</v>
      </c>
      <c r="E20" s="256"/>
      <c r="F20" s="261">
        <f>F12+F19</f>
        <v>2511320</v>
      </c>
      <c r="G20" s="262">
        <f>G12+G19</f>
        <v>2511320</v>
      </c>
      <c r="H20" s="262">
        <f>H12+H19</f>
        <v>0</v>
      </c>
      <c r="I20" s="262">
        <f>I12+I19</f>
        <v>2351398</v>
      </c>
      <c r="J20" s="262">
        <f>J12+J19</f>
        <v>2351398</v>
      </c>
      <c r="K20" s="258"/>
      <c r="L20" s="263">
        <f t="shared" si="0"/>
        <v>6.801145531296701</v>
      </c>
      <c r="M20" s="263">
        <f t="shared" si="0"/>
        <v>6.801145531296701</v>
      </c>
    </row>
    <row r="21" spans="1:13" ht="3.75" customHeight="1">
      <c r="A21" s="132"/>
      <c r="B21" s="77"/>
      <c r="C21" s="78"/>
      <c r="D21" s="251"/>
      <c r="E21" s="252"/>
      <c r="F21" s="264"/>
      <c r="G21" s="264"/>
      <c r="H21" s="264"/>
      <c r="I21" s="264"/>
      <c r="J21" s="264"/>
      <c r="K21" s="264"/>
      <c r="L21" s="264" t="e">
        <f>(F21-I21)*100/F21</f>
        <v>#DIV/0!</v>
      </c>
      <c r="M21" s="264" t="e">
        <f>(G21-J21)*100/G21</f>
        <v>#DIV/0!</v>
      </c>
    </row>
    <row r="22" spans="1:13" s="52" customFormat="1" ht="18">
      <c r="A22" s="141" t="s">
        <v>152</v>
      </c>
      <c r="B22" s="84"/>
      <c r="C22" s="142" t="s">
        <v>63</v>
      </c>
      <c r="D22" s="255"/>
      <c r="E22" s="256"/>
      <c r="F22" s="264"/>
      <c r="G22" s="264"/>
      <c r="H22" s="264"/>
      <c r="I22" s="264"/>
      <c r="J22" s="264"/>
      <c r="K22" s="264"/>
      <c r="L22" s="264"/>
      <c r="M22" s="264"/>
    </row>
    <row r="23" spans="1:16" ht="15.75">
      <c r="A23" s="132"/>
      <c r="B23" s="77"/>
      <c r="C23" s="46" t="s">
        <v>62</v>
      </c>
      <c r="D23" s="251" t="s">
        <v>66</v>
      </c>
      <c r="E23" s="252"/>
      <c r="F23" s="265">
        <v>570.04</v>
      </c>
      <c r="G23" s="259">
        <f>1704.92+570.04</f>
        <v>2274.96</v>
      </c>
      <c r="H23" s="259"/>
      <c r="I23" s="259">
        <v>475.62</v>
      </c>
      <c r="J23" s="259">
        <v>1911.6</v>
      </c>
      <c r="K23" s="258"/>
      <c r="L23" s="259">
        <f>(F23-I23)*100/I23</f>
        <v>19.851982675244937</v>
      </c>
      <c r="M23" s="259">
        <f>(G23-J23)*100/J23</f>
        <v>19.008160703075966</v>
      </c>
      <c r="P23" s="246"/>
    </row>
    <row r="24" spans="1:13" ht="15.75">
      <c r="A24" s="132"/>
      <c r="B24" s="77"/>
      <c r="C24" s="46" t="s">
        <v>280</v>
      </c>
      <c r="D24" s="251" t="s">
        <v>66</v>
      </c>
      <c r="E24" s="252"/>
      <c r="F24" s="265">
        <v>283.76</v>
      </c>
      <c r="G24" s="259">
        <f>487.87+283.76</f>
        <v>771.63</v>
      </c>
      <c r="H24" s="259"/>
      <c r="I24" s="259">
        <v>157.96</v>
      </c>
      <c r="J24" s="259">
        <v>647.51</v>
      </c>
      <c r="K24" s="258"/>
      <c r="L24" s="259">
        <f aca="true" t="shared" si="1" ref="L24:M34">(F24-I24)*100/I24</f>
        <v>79.64041529501138</v>
      </c>
      <c r="M24" s="259">
        <f t="shared" si="1"/>
        <v>19.16881592562277</v>
      </c>
    </row>
    <row r="25" spans="1:13" ht="15.75">
      <c r="A25" s="132"/>
      <c r="B25" s="77"/>
      <c r="C25" s="46" t="s">
        <v>80</v>
      </c>
      <c r="D25" s="251" t="s">
        <v>66</v>
      </c>
      <c r="E25" s="252"/>
      <c r="F25" s="265">
        <v>0</v>
      </c>
      <c r="G25" s="259">
        <v>0</v>
      </c>
      <c r="H25" s="259"/>
      <c r="I25" s="259">
        <v>0</v>
      </c>
      <c r="J25" s="259">
        <v>0</v>
      </c>
      <c r="K25" s="258"/>
      <c r="L25" s="259">
        <v>0</v>
      </c>
      <c r="M25" s="259">
        <v>0</v>
      </c>
    </row>
    <row r="26" spans="1:13" ht="15.75">
      <c r="A26" s="132"/>
      <c r="B26" s="77"/>
      <c r="C26" s="78" t="s">
        <v>161</v>
      </c>
      <c r="D26" s="251" t="s">
        <v>66</v>
      </c>
      <c r="E26" s="252"/>
      <c r="F26" s="266">
        <f>SUM(F23:F25)</f>
        <v>853.8</v>
      </c>
      <c r="G26" s="267">
        <f>SUM(G23:G25)</f>
        <v>3046.59</v>
      </c>
      <c r="H26" s="267">
        <f>H23+H24</f>
        <v>0</v>
      </c>
      <c r="I26" s="267">
        <f>I23+I24</f>
        <v>633.58</v>
      </c>
      <c r="J26" s="267">
        <f>J23+J24</f>
        <v>2559.1099999999997</v>
      </c>
      <c r="K26" s="258"/>
      <c r="L26" s="263">
        <f t="shared" si="1"/>
        <v>34.75804160484862</v>
      </c>
      <c r="M26" s="263">
        <f t="shared" si="1"/>
        <v>19.04880993782997</v>
      </c>
    </row>
    <row r="27" spans="1:13" ht="15.75">
      <c r="A27" s="132"/>
      <c r="B27" s="77"/>
      <c r="C27" s="46" t="s">
        <v>58</v>
      </c>
      <c r="D27" s="251" t="s">
        <v>66</v>
      </c>
      <c r="E27" s="252"/>
      <c r="F27" s="265">
        <v>191.74</v>
      </c>
      <c r="G27" s="259">
        <f>889.71+191.74</f>
        <v>1081.45</v>
      </c>
      <c r="H27" s="259"/>
      <c r="I27" s="259">
        <v>186.17</v>
      </c>
      <c r="J27" s="259">
        <v>1019.64</v>
      </c>
      <c r="K27" s="258"/>
      <c r="L27" s="259">
        <f t="shared" si="1"/>
        <v>2.991889133587593</v>
      </c>
      <c r="M27" s="259">
        <f t="shared" si="1"/>
        <v>6.061943431014873</v>
      </c>
    </row>
    <row r="28" spans="1:15" ht="15.75">
      <c r="A28" s="132"/>
      <c r="B28" s="77"/>
      <c r="C28" s="46" t="s">
        <v>59</v>
      </c>
      <c r="D28" s="251" t="s">
        <v>66</v>
      </c>
      <c r="E28" s="252"/>
      <c r="F28" s="265">
        <v>81.49</v>
      </c>
      <c r="G28" s="259">
        <v>391.95</v>
      </c>
      <c r="H28" s="259"/>
      <c r="I28" s="259">
        <v>77.42</v>
      </c>
      <c r="J28" s="259">
        <v>343.94</v>
      </c>
      <c r="K28" s="258"/>
      <c r="L28" s="259">
        <f t="shared" si="1"/>
        <v>5.257039524670619</v>
      </c>
      <c r="M28" s="259">
        <f t="shared" si="1"/>
        <v>13.95883002849334</v>
      </c>
      <c r="O28" s="246"/>
    </row>
    <row r="29" spans="1:15" ht="15.75">
      <c r="A29" s="132"/>
      <c r="B29" s="77"/>
      <c r="C29" s="46" t="s">
        <v>60</v>
      </c>
      <c r="D29" s="251" t="s">
        <v>66</v>
      </c>
      <c r="E29" s="252"/>
      <c r="F29" s="265">
        <v>187.58</v>
      </c>
      <c r="G29" s="259">
        <f>483.02+187.58</f>
        <v>670.6</v>
      </c>
      <c r="H29" s="259"/>
      <c r="I29" s="259">
        <v>162.28</v>
      </c>
      <c r="J29" s="259">
        <v>617.4</v>
      </c>
      <c r="K29" s="258"/>
      <c r="L29" s="259">
        <f t="shared" si="1"/>
        <v>15.590337687946764</v>
      </c>
      <c r="M29" s="259">
        <f t="shared" si="1"/>
        <v>8.616780045351481</v>
      </c>
      <c r="O29" s="246"/>
    </row>
    <row r="30" spans="1:13" ht="15.75">
      <c r="A30" s="132"/>
      <c r="B30" s="77"/>
      <c r="C30" s="46" t="s">
        <v>79</v>
      </c>
      <c r="D30" s="251" t="s">
        <v>66</v>
      </c>
      <c r="E30" s="252"/>
      <c r="F30" s="265">
        <v>120.97</v>
      </c>
      <c r="G30" s="259">
        <f>120.97+365.34</f>
        <v>486.30999999999995</v>
      </c>
      <c r="H30" s="259"/>
      <c r="I30" s="259">
        <v>78.69</v>
      </c>
      <c r="J30" s="259">
        <v>396.63</v>
      </c>
      <c r="K30" s="258"/>
      <c r="L30" s="259">
        <f t="shared" si="1"/>
        <v>53.729825899097726</v>
      </c>
      <c r="M30" s="259">
        <f t="shared" si="1"/>
        <v>22.61049340695357</v>
      </c>
    </row>
    <row r="31" spans="1:13" ht="15.75">
      <c r="A31" s="132"/>
      <c r="B31" s="77"/>
      <c r="C31" s="78" t="s">
        <v>162</v>
      </c>
      <c r="D31" s="251" t="s">
        <v>66</v>
      </c>
      <c r="E31" s="252"/>
      <c r="F31" s="266">
        <f>F27+F28+F29+F30</f>
        <v>581.7800000000001</v>
      </c>
      <c r="G31" s="267">
        <f>G27+G28+G29+G30</f>
        <v>2630.31</v>
      </c>
      <c r="H31" s="267">
        <f>H27+H28+H29+H30</f>
        <v>0</v>
      </c>
      <c r="I31" s="267">
        <f>I27+I28+I29+I30</f>
        <v>504.56</v>
      </c>
      <c r="J31" s="267">
        <f>J27+J28+J29+J30</f>
        <v>2377.61</v>
      </c>
      <c r="K31" s="258"/>
      <c r="L31" s="263">
        <f t="shared" si="1"/>
        <v>15.30442365625497</v>
      </c>
      <c r="M31" s="263">
        <f t="shared" si="1"/>
        <v>10.628320035666059</v>
      </c>
    </row>
    <row r="32" spans="1:13" ht="15.75">
      <c r="A32" s="132"/>
      <c r="B32" s="77"/>
      <c r="C32" s="46" t="s">
        <v>61</v>
      </c>
      <c r="D32" s="251" t="s">
        <v>66</v>
      </c>
      <c r="E32" s="252"/>
      <c r="F32" s="265">
        <v>2293.84</v>
      </c>
      <c r="G32" s="259">
        <f>2293.84+4429.21</f>
        <v>6723.05</v>
      </c>
      <c r="H32" s="259"/>
      <c r="I32" s="259">
        <v>2033.86</v>
      </c>
      <c r="J32" s="259">
        <v>6075.28</v>
      </c>
      <c r="K32" s="258"/>
      <c r="L32" s="259">
        <f t="shared" si="1"/>
        <v>12.78259073879226</v>
      </c>
      <c r="M32" s="259">
        <f t="shared" si="1"/>
        <v>10.662389223212765</v>
      </c>
    </row>
    <row r="33" spans="1:13" ht="15.75">
      <c r="A33" s="132"/>
      <c r="B33" s="77"/>
      <c r="C33" s="78" t="s">
        <v>163</v>
      </c>
      <c r="D33" s="251" t="s">
        <v>66</v>
      </c>
      <c r="E33" s="252"/>
      <c r="F33" s="266">
        <f>F31+F32</f>
        <v>2875.6200000000003</v>
      </c>
      <c r="G33" s="267">
        <f>G31+G32</f>
        <v>9353.36</v>
      </c>
      <c r="H33" s="267">
        <f>H31+H32</f>
        <v>0</v>
      </c>
      <c r="I33" s="267">
        <f>I31+I32</f>
        <v>2538.42</v>
      </c>
      <c r="J33" s="267">
        <f>J31+J32</f>
        <v>8452.89</v>
      </c>
      <c r="K33" s="258"/>
      <c r="L33" s="263">
        <f t="shared" si="1"/>
        <v>13.283853735788416</v>
      </c>
      <c r="M33" s="263">
        <f t="shared" si="1"/>
        <v>10.65280631831245</v>
      </c>
    </row>
    <row r="34" spans="1:16" s="40" customFormat="1" ht="18.75" thickBot="1">
      <c r="A34" s="204"/>
      <c r="B34" s="229"/>
      <c r="C34" s="155" t="s">
        <v>164</v>
      </c>
      <c r="D34" s="251" t="s">
        <v>66</v>
      </c>
      <c r="E34" s="256"/>
      <c r="F34" s="266">
        <f>F26+F33</f>
        <v>3729.42</v>
      </c>
      <c r="G34" s="267">
        <f>G26+G33</f>
        <v>12399.95</v>
      </c>
      <c r="H34" s="267">
        <f>H26+H33</f>
        <v>0</v>
      </c>
      <c r="I34" s="267">
        <f>I26+I33</f>
        <v>3172</v>
      </c>
      <c r="J34" s="267">
        <f>J26+J33</f>
        <v>11012</v>
      </c>
      <c r="K34" s="258"/>
      <c r="L34" s="263">
        <f t="shared" si="1"/>
        <v>17.57313997477932</v>
      </c>
      <c r="M34" s="263">
        <f t="shared" si="1"/>
        <v>12.6039774791137</v>
      </c>
      <c r="P34"/>
    </row>
    <row r="35" spans="1:13" ht="3" customHeight="1" thickBot="1">
      <c r="A35" s="153"/>
      <c r="B35" s="154"/>
      <c r="C35" s="174"/>
      <c r="D35" s="174"/>
      <c r="E35" s="156"/>
      <c r="F35" s="156"/>
      <c r="G35" s="156"/>
      <c r="H35" s="156"/>
      <c r="I35" s="156"/>
      <c r="J35" s="156"/>
      <c r="K35" s="156"/>
      <c r="L35" s="156" t="e">
        <f>(F35-I35)*100/F35</f>
        <v>#DIV/0!</v>
      </c>
      <c r="M35" s="157" t="e">
        <f>(G35-J35)*100/G35</f>
        <v>#DIV/0!</v>
      </c>
    </row>
    <row r="36" spans="1:13" ht="23.25">
      <c r="A36" s="298" t="s">
        <v>251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130"/>
      <c r="M36" s="131"/>
    </row>
    <row r="37" spans="1:13" ht="2.25" customHeight="1">
      <c r="A37" s="132"/>
      <c r="B37" s="77"/>
      <c r="C37" s="78"/>
      <c r="D37" s="81"/>
      <c r="E37" s="33"/>
      <c r="F37" s="33"/>
      <c r="G37" s="33"/>
      <c r="H37" s="33"/>
      <c r="I37" s="33"/>
      <c r="J37" s="33"/>
      <c r="K37" s="33"/>
      <c r="L37" s="33" t="e">
        <f>(F37-I37)*100/F37</f>
        <v>#DIV/0!</v>
      </c>
      <c r="M37" s="133" t="e">
        <f>(G37-J37)*100/G37</f>
        <v>#DIV/0!</v>
      </c>
    </row>
    <row r="38" spans="1:13" ht="23.25">
      <c r="A38" s="300" t="s">
        <v>253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2" t="s">
        <v>325</v>
      </c>
      <c r="M38" s="303"/>
    </row>
    <row r="39" spans="1:13" ht="3" customHeight="1">
      <c r="A39" s="134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33" t="e">
        <f>(F39-I39)*100/F39</f>
        <v>#DIV/0!</v>
      </c>
      <c r="M39" s="133" t="e">
        <f>(G39-J39)*100/G39</f>
        <v>#DIV/0!</v>
      </c>
    </row>
    <row r="40" spans="1:14" ht="15.75" customHeight="1">
      <c r="A40" s="132"/>
      <c r="B40" s="77"/>
      <c r="C40" s="78"/>
      <c r="D40" s="81"/>
      <c r="E40" s="33"/>
      <c r="F40" s="295" t="s">
        <v>0</v>
      </c>
      <c r="G40" s="295"/>
      <c r="H40" s="81"/>
      <c r="I40" s="295" t="s">
        <v>16</v>
      </c>
      <c r="J40" s="295"/>
      <c r="K40" s="81"/>
      <c r="L40" s="296" t="s">
        <v>25</v>
      </c>
      <c r="M40" s="297"/>
      <c r="N40" s="1"/>
    </row>
    <row r="41" spans="1:14" ht="3" customHeight="1">
      <c r="A41" s="132"/>
      <c r="B41" s="77"/>
      <c r="C41" s="81"/>
      <c r="D41" s="81"/>
      <c r="E41" s="33"/>
      <c r="F41" s="36"/>
      <c r="G41" s="36"/>
      <c r="H41" s="81"/>
      <c r="I41" s="36"/>
      <c r="J41" s="36"/>
      <c r="K41" s="81"/>
      <c r="L41" s="81"/>
      <c r="M41" s="138"/>
      <c r="N41" s="1"/>
    </row>
    <row r="42" spans="1:14" ht="15.75">
      <c r="A42" s="132"/>
      <c r="B42" s="77"/>
      <c r="C42" s="81"/>
      <c r="D42" s="81"/>
      <c r="E42" s="33"/>
      <c r="F42" s="36" t="s">
        <v>172</v>
      </c>
      <c r="G42" s="139" t="s">
        <v>171</v>
      </c>
      <c r="H42" s="36"/>
      <c r="I42" s="36" t="s">
        <v>172</v>
      </c>
      <c r="J42" s="139" t="s">
        <v>171</v>
      </c>
      <c r="K42" s="81"/>
      <c r="L42" s="36" t="s">
        <v>172</v>
      </c>
      <c r="M42" s="140" t="s">
        <v>171</v>
      </c>
      <c r="N42" s="1"/>
    </row>
    <row r="43" spans="1:13" s="52" customFormat="1" ht="18">
      <c r="A43" s="141" t="s">
        <v>153</v>
      </c>
      <c r="B43" s="84"/>
      <c r="C43" s="142" t="s">
        <v>64</v>
      </c>
      <c r="D43" s="82"/>
      <c r="E43" s="85"/>
      <c r="F43" s="85"/>
      <c r="G43" s="85"/>
      <c r="H43" s="85"/>
      <c r="I43" s="85"/>
      <c r="J43" s="85"/>
      <c r="K43" s="85"/>
      <c r="L43" s="33"/>
      <c r="M43" s="133"/>
    </row>
    <row r="44" spans="1:14" ht="15.75">
      <c r="A44" s="132"/>
      <c r="B44" s="77"/>
      <c r="C44" s="46" t="s">
        <v>62</v>
      </c>
      <c r="D44" s="81" t="s">
        <v>67</v>
      </c>
      <c r="E44" s="33"/>
      <c r="F44" s="248">
        <v>355.76</v>
      </c>
      <c r="G44" s="171">
        <f>355.76+1028.79</f>
        <v>1384.55</v>
      </c>
      <c r="H44" s="171"/>
      <c r="I44" s="171">
        <v>281.54</v>
      </c>
      <c r="J44" s="171">
        <v>1111.14</v>
      </c>
      <c r="K44" s="170"/>
      <c r="L44" s="171">
        <f>(F44-I44)*100/I44</f>
        <v>26.362151026497113</v>
      </c>
      <c r="M44" s="172">
        <f aca="true" t="shared" si="2" ref="M44:M55">(G44-J44)*100/J44</f>
        <v>24.606260237233816</v>
      </c>
      <c r="N44" s="4" t="e">
        <f aca="true" t="shared" si="3" ref="N44:N55">(H44-K44)*100/K44</f>
        <v>#DIV/0!</v>
      </c>
    </row>
    <row r="45" spans="1:14" ht="15.75">
      <c r="A45" s="132"/>
      <c r="B45" s="77"/>
      <c r="C45" s="46" t="s">
        <v>280</v>
      </c>
      <c r="D45" s="81" t="s">
        <v>67</v>
      </c>
      <c r="E45" s="33"/>
      <c r="F45" s="248">
        <v>144.76</v>
      </c>
      <c r="G45" s="171">
        <f>323.1+144.76</f>
        <v>467.86</v>
      </c>
      <c r="H45" s="171"/>
      <c r="I45" s="171">
        <v>115.56</v>
      </c>
      <c r="J45" s="171">
        <v>426.95</v>
      </c>
      <c r="K45" s="170"/>
      <c r="L45" s="171">
        <f aca="true" t="shared" si="4" ref="L45:L55">(F45-I45)*100/I45</f>
        <v>25.268258913118718</v>
      </c>
      <c r="M45" s="172">
        <f t="shared" si="2"/>
        <v>9.581918257407198</v>
      </c>
      <c r="N45" s="4" t="e">
        <f t="shared" si="3"/>
        <v>#DIV/0!</v>
      </c>
    </row>
    <row r="46" spans="1:14" ht="15.75">
      <c r="A46" s="132"/>
      <c r="B46" s="77"/>
      <c r="C46" s="46" t="s">
        <v>80</v>
      </c>
      <c r="D46" s="81" t="s">
        <v>67</v>
      </c>
      <c r="E46" s="33"/>
      <c r="F46" s="248">
        <v>0</v>
      </c>
      <c r="G46" s="171">
        <v>0</v>
      </c>
      <c r="H46" s="171"/>
      <c r="I46" s="171">
        <v>0</v>
      </c>
      <c r="J46" s="171">
        <v>0</v>
      </c>
      <c r="K46" s="170"/>
      <c r="L46" s="171">
        <v>0</v>
      </c>
      <c r="M46" s="172">
        <v>0</v>
      </c>
      <c r="N46" s="4" t="e">
        <f t="shared" si="3"/>
        <v>#DIV/0!</v>
      </c>
    </row>
    <row r="47" spans="1:14" ht="15.75">
      <c r="A47" s="132"/>
      <c r="B47" s="77"/>
      <c r="C47" s="78" t="s">
        <v>161</v>
      </c>
      <c r="D47" s="81" t="s">
        <v>67</v>
      </c>
      <c r="E47" s="33"/>
      <c r="F47" s="250">
        <f>SUM(F44:F46)</f>
        <v>500.52</v>
      </c>
      <c r="G47" s="228">
        <f>SUM(G44:G46)</f>
        <v>1852.4099999999999</v>
      </c>
      <c r="H47" s="228">
        <f>H44+H45</f>
        <v>0</v>
      </c>
      <c r="I47" s="228">
        <f>I44+I45+I46</f>
        <v>397.1</v>
      </c>
      <c r="J47" s="228">
        <f>J44+J45+J46</f>
        <v>1538.0900000000001</v>
      </c>
      <c r="K47" s="170"/>
      <c r="L47" s="173">
        <f t="shared" si="4"/>
        <v>26.043817678166697</v>
      </c>
      <c r="M47" s="230">
        <f t="shared" si="2"/>
        <v>20.43573523005804</v>
      </c>
      <c r="N47" s="4" t="e">
        <f t="shared" si="3"/>
        <v>#DIV/0!</v>
      </c>
    </row>
    <row r="48" spans="1:14" ht="15.75">
      <c r="A48" s="132"/>
      <c r="B48" s="77"/>
      <c r="C48" s="46" t="s">
        <v>58</v>
      </c>
      <c r="D48" s="81" t="s">
        <v>67</v>
      </c>
      <c r="E48" s="33"/>
      <c r="F48" s="248">
        <v>85.38</v>
      </c>
      <c r="G48" s="171">
        <f>408.44+85.38</f>
        <v>493.82</v>
      </c>
      <c r="H48" s="171"/>
      <c r="I48" s="171">
        <v>87.33</v>
      </c>
      <c r="J48" s="171">
        <v>448.46</v>
      </c>
      <c r="K48" s="170"/>
      <c r="L48" s="171">
        <f t="shared" si="4"/>
        <v>-2.2329096530401955</v>
      </c>
      <c r="M48" s="172">
        <f t="shared" si="2"/>
        <v>10.114614458368644</v>
      </c>
      <c r="N48" s="4" t="e">
        <f t="shared" si="3"/>
        <v>#DIV/0!</v>
      </c>
    </row>
    <row r="49" spans="1:14" ht="15.75">
      <c r="A49" s="132"/>
      <c r="B49" s="77"/>
      <c r="C49" s="46" t="s">
        <v>59</v>
      </c>
      <c r="D49" s="81" t="s">
        <v>67</v>
      </c>
      <c r="E49" s="33"/>
      <c r="F49" s="248">
        <v>59.19</v>
      </c>
      <c r="G49" s="171">
        <f>225.87+59.19</f>
        <v>285.06</v>
      </c>
      <c r="H49" s="171"/>
      <c r="I49" s="171">
        <v>55.01</v>
      </c>
      <c r="J49" s="171">
        <v>240.15</v>
      </c>
      <c r="K49" s="170"/>
      <c r="L49" s="171">
        <f t="shared" si="4"/>
        <v>7.59861843301218</v>
      </c>
      <c r="M49" s="172">
        <f t="shared" si="2"/>
        <v>18.700811992504683</v>
      </c>
      <c r="N49" s="4" t="e">
        <f t="shared" si="3"/>
        <v>#DIV/0!</v>
      </c>
    </row>
    <row r="50" spans="1:14" ht="15.75">
      <c r="A50" s="132"/>
      <c r="B50" s="77"/>
      <c r="C50" s="46" t="s">
        <v>60</v>
      </c>
      <c r="D50" s="81" t="s">
        <v>67</v>
      </c>
      <c r="E50" s="33"/>
      <c r="F50" s="248">
        <v>112.9</v>
      </c>
      <c r="G50" s="171">
        <f>306.23+112.9</f>
        <v>419.13</v>
      </c>
      <c r="H50" s="171"/>
      <c r="I50" s="171">
        <v>102.35</v>
      </c>
      <c r="J50" s="171">
        <v>377.4</v>
      </c>
      <c r="K50" s="170"/>
      <c r="L50" s="171">
        <f t="shared" si="4"/>
        <v>10.307767464582327</v>
      </c>
      <c r="M50" s="172">
        <f t="shared" si="2"/>
        <v>11.057233704292534</v>
      </c>
      <c r="N50" s="4" t="e">
        <f t="shared" si="3"/>
        <v>#DIV/0!</v>
      </c>
    </row>
    <row r="51" spans="1:14" ht="15.75">
      <c r="A51" s="132"/>
      <c r="B51" s="77"/>
      <c r="C51" s="46" t="s">
        <v>79</v>
      </c>
      <c r="D51" s="81" t="s">
        <v>67</v>
      </c>
      <c r="E51" s="33"/>
      <c r="F51" s="248">
        <v>46.67</v>
      </c>
      <c r="G51" s="171">
        <f>147.79+46.67</f>
        <v>194.45999999999998</v>
      </c>
      <c r="H51" s="171"/>
      <c r="I51" s="171">
        <v>45.33</v>
      </c>
      <c r="J51" s="171">
        <v>174.69</v>
      </c>
      <c r="K51" s="170"/>
      <c r="L51" s="171">
        <f t="shared" si="4"/>
        <v>2.9560997132142144</v>
      </c>
      <c r="M51" s="172">
        <f t="shared" si="2"/>
        <v>11.317190451657211</v>
      </c>
      <c r="N51" s="4" t="e">
        <f t="shared" si="3"/>
        <v>#DIV/0!</v>
      </c>
    </row>
    <row r="52" spans="1:14" ht="15.75">
      <c r="A52" s="132"/>
      <c r="B52" s="77"/>
      <c r="C52" s="78" t="s">
        <v>162</v>
      </c>
      <c r="D52" s="81" t="s">
        <v>67</v>
      </c>
      <c r="E52" s="33"/>
      <c r="F52" s="250">
        <f>F48+F49+F50+F51</f>
        <v>304.14000000000004</v>
      </c>
      <c r="G52" s="228">
        <f>G48+G49+G50+G51</f>
        <v>1392.47</v>
      </c>
      <c r="H52" s="228">
        <f>H48+H49+H50+H51</f>
        <v>0</v>
      </c>
      <c r="I52" s="228">
        <f>I48+I49+I50+I51</f>
        <v>290.02</v>
      </c>
      <c r="J52" s="228">
        <f>J48+J49+J50+J51</f>
        <v>1240.7</v>
      </c>
      <c r="K52" s="170"/>
      <c r="L52" s="173">
        <f t="shared" si="4"/>
        <v>4.868629749672458</v>
      </c>
      <c r="M52" s="230">
        <f t="shared" si="2"/>
        <v>12.23261062303538</v>
      </c>
      <c r="N52" s="4" t="e">
        <f t="shared" si="3"/>
        <v>#DIV/0!</v>
      </c>
    </row>
    <row r="53" spans="1:14" ht="15.75">
      <c r="A53" s="132"/>
      <c r="B53" s="77"/>
      <c r="C53" s="46" t="s">
        <v>61</v>
      </c>
      <c r="D53" s="81" t="s">
        <v>67</v>
      </c>
      <c r="E53" s="33"/>
      <c r="F53" s="248">
        <v>94.28</v>
      </c>
      <c r="G53" s="171">
        <f>265.3+94.28</f>
        <v>359.58000000000004</v>
      </c>
      <c r="H53" s="171"/>
      <c r="I53" s="171">
        <v>62.88</v>
      </c>
      <c r="J53" s="171">
        <v>313.41</v>
      </c>
      <c r="K53" s="170"/>
      <c r="L53" s="171">
        <f t="shared" si="4"/>
        <v>49.93638676844783</v>
      </c>
      <c r="M53" s="172">
        <f t="shared" si="2"/>
        <v>14.73150186656457</v>
      </c>
      <c r="N53" s="4" t="e">
        <f t="shared" si="3"/>
        <v>#DIV/0!</v>
      </c>
    </row>
    <row r="54" spans="1:14" ht="15.75">
      <c r="A54" s="132"/>
      <c r="B54" s="77"/>
      <c r="C54" s="78" t="s">
        <v>163</v>
      </c>
      <c r="D54" s="81" t="s">
        <v>67</v>
      </c>
      <c r="E54" s="33"/>
      <c r="F54" s="250">
        <f>F52+F53</f>
        <v>398.4200000000001</v>
      </c>
      <c r="G54" s="228">
        <f>G52+G53</f>
        <v>1752.0500000000002</v>
      </c>
      <c r="H54" s="228">
        <f>H52+H53</f>
        <v>0</v>
      </c>
      <c r="I54" s="228">
        <f>I52+I53</f>
        <v>352.9</v>
      </c>
      <c r="J54" s="228">
        <f>J52+J53</f>
        <v>1554.1100000000001</v>
      </c>
      <c r="K54" s="170"/>
      <c r="L54" s="173">
        <f t="shared" si="4"/>
        <v>12.898838197789768</v>
      </c>
      <c r="M54" s="230">
        <f t="shared" si="2"/>
        <v>12.736550179845704</v>
      </c>
      <c r="N54" s="4" t="e">
        <f t="shared" si="3"/>
        <v>#DIV/0!</v>
      </c>
    </row>
    <row r="55" spans="1:14" ht="15.75">
      <c r="A55" s="132"/>
      <c r="B55" s="77"/>
      <c r="C55" s="78" t="s">
        <v>164</v>
      </c>
      <c r="D55" s="81" t="s">
        <v>67</v>
      </c>
      <c r="E55" s="33"/>
      <c r="F55" s="250">
        <f>F47+F54</f>
        <v>898.94</v>
      </c>
      <c r="G55" s="228">
        <f>G47+G54</f>
        <v>3604.46</v>
      </c>
      <c r="H55" s="228">
        <f>H47+H54</f>
        <v>0</v>
      </c>
      <c r="I55" s="228">
        <f>I47+I54</f>
        <v>750</v>
      </c>
      <c r="J55" s="228">
        <f>J47+J54</f>
        <v>3092.2000000000003</v>
      </c>
      <c r="K55" s="170"/>
      <c r="L55" s="173">
        <f t="shared" si="4"/>
        <v>19.858666666666675</v>
      </c>
      <c r="M55" s="230">
        <f t="shared" si="2"/>
        <v>16.56619882284457</v>
      </c>
      <c r="N55" s="4" t="e">
        <f t="shared" si="3"/>
        <v>#DIV/0!</v>
      </c>
    </row>
    <row r="56" spans="1:13" ht="2.25" customHeight="1">
      <c r="A56" s="132"/>
      <c r="B56" s="77"/>
      <c r="C56" s="78"/>
      <c r="D56" s="81"/>
      <c r="E56" s="33"/>
      <c r="F56" s="170"/>
      <c r="G56" s="170"/>
      <c r="H56" s="170"/>
      <c r="I56" s="170"/>
      <c r="J56" s="170"/>
      <c r="K56" s="170"/>
      <c r="L56" s="170" t="e">
        <f>(F56-I56)*100/F56</f>
        <v>#DIV/0!</v>
      </c>
      <c r="M56" s="175" t="e">
        <f>(G56-J56)*100/G56</f>
        <v>#DIV/0!</v>
      </c>
    </row>
    <row r="57" spans="1:13" s="52" customFormat="1" ht="18">
      <c r="A57" s="141" t="s">
        <v>154</v>
      </c>
      <c r="B57" s="84"/>
      <c r="C57" s="142" t="s">
        <v>65</v>
      </c>
      <c r="D57" s="82"/>
      <c r="E57" s="85"/>
      <c r="F57" s="170"/>
      <c r="G57" s="170"/>
      <c r="H57" s="170"/>
      <c r="I57" s="170"/>
      <c r="J57" s="170"/>
      <c r="K57" s="170"/>
      <c r="L57" s="170"/>
      <c r="M57" s="175"/>
    </row>
    <row r="58" spans="1:13" ht="15.75">
      <c r="A58" s="132"/>
      <c r="B58" s="77"/>
      <c r="C58" s="46" t="s">
        <v>62</v>
      </c>
      <c r="D58" s="81" t="s">
        <v>330</v>
      </c>
      <c r="E58" s="33"/>
      <c r="F58" s="248">
        <f>(F44/F23)*10</f>
        <v>6.2409655462774545</v>
      </c>
      <c r="G58" s="171">
        <f>(G44/G23)*10</f>
        <v>6.086041073249639</v>
      </c>
      <c r="H58" s="171"/>
      <c r="I58" s="171">
        <v>5.05</v>
      </c>
      <c r="J58" s="171">
        <v>5.33</v>
      </c>
      <c r="K58" s="170">
        <v>4.37</v>
      </c>
      <c r="L58" s="171">
        <f>(F58-I58)*100/I58</f>
        <v>23.583476163909992</v>
      </c>
      <c r="M58" s="172">
        <f>(G58-J58)*100/J58</f>
        <v>14.184635520631126</v>
      </c>
    </row>
    <row r="59" spans="1:13" ht="15.75">
      <c r="A59" s="132"/>
      <c r="B59" s="77"/>
      <c r="C59" s="46" t="s">
        <v>280</v>
      </c>
      <c r="D59" s="81" t="s">
        <v>330</v>
      </c>
      <c r="E59" s="33"/>
      <c r="F59" s="248">
        <f>(F45/F24)*10</f>
        <v>5.101494220468002</v>
      </c>
      <c r="G59" s="171">
        <f aca="true" t="shared" si="5" ref="F59:G69">(G45/G24%)/10</f>
        <v>6.0632686650337595</v>
      </c>
      <c r="H59" s="171"/>
      <c r="I59" s="171">
        <v>6.88</v>
      </c>
      <c r="J59" s="171">
        <v>5.23</v>
      </c>
      <c r="K59" s="170">
        <v>5.19</v>
      </c>
      <c r="L59" s="171">
        <f aca="true" t="shared" si="6" ref="L59:M69">(F59-I59)*100/I59</f>
        <v>-25.850374702499973</v>
      </c>
      <c r="M59" s="172">
        <f t="shared" si="6"/>
        <v>15.93247925494759</v>
      </c>
    </row>
    <row r="60" spans="1:13" ht="15.75">
      <c r="A60" s="132"/>
      <c r="B60" s="77"/>
      <c r="C60" s="46" t="s">
        <v>80</v>
      </c>
      <c r="D60" s="81" t="s">
        <v>330</v>
      </c>
      <c r="E60" s="33"/>
      <c r="F60" s="248">
        <v>0</v>
      </c>
      <c r="G60" s="171">
        <v>0</v>
      </c>
      <c r="H60" s="171"/>
      <c r="I60" s="171">
        <v>0</v>
      </c>
      <c r="J60" s="171">
        <v>0</v>
      </c>
      <c r="K60" s="170">
        <v>3.23</v>
      </c>
      <c r="L60" s="171">
        <v>0</v>
      </c>
      <c r="M60" s="172">
        <v>0</v>
      </c>
    </row>
    <row r="61" spans="1:13" ht="15.75">
      <c r="A61" s="132"/>
      <c r="B61" s="77"/>
      <c r="C61" s="78" t="s">
        <v>161</v>
      </c>
      <c r="D61" s="81" t="s">
        <v>330</v>
      </c>
      <c r="E61" s="33"/>
      <c r="F61" s="248">
        <f t="shared" si="5"/>
        <v>5.862262825017568</v>
      </c>
      <c r="G61" s="171">
        <f t="shared" si="5"/>
        <v>6.080273354799956</v>
      </c>
      <c r="H61" s="171"/>
      <c r="I61" s="171">
        <v>5.38</v>
      </c>
      <c r="J61" s="171">
        <v>5.3</v>
      </c>
      <c r="K61" s="170">
        <f>K58+K59</f>
        <v>9.56</v>
      </c>
      <c r="L61" s="171">
        <f t="shared" si="6"/>
        <v>8.963993030066328</v>
      </c>
      <c r="M61" s="172">
        <f t="shared" si="6"/>
        <v>14.722138769810488</v>
      </c>
    </row>
    <row r="62" spans="1:13" ht="15.75">
      <c r="A62" s="132"/>
      <c r="B62" s="77"/>
      <c r="C62" s="46" t="s">
        <v>58</v>
      </c>
      <c r="D62" s="81" t="s">
        <v>330</v>
      </c>
      <c r="E62" s="33"/>
      <c r="F62" s="248">
        <f t="shared" si="5"/>
        <v>4.452904975487639</v>
      </c>
      <c r="G62" s="171">
        <f t="shared" si="5"/>
        <v>4.566276758056313</v>
      </c>
      <c r="H62" s="171"/>
      <c r="I62" s="171">
        <v>3.81</v>
      </c>
      <c r="J62" s="171">
        <v>3.75</v>
      </c>
      <c r="K62" s="170">
        <v>3.13</v>
      </c>
      <c r="L62" s="171">
        <f t="shared" si="6"/>
        <v>16.874146338258246</v>
      </c>
      <c r="M62" s="172">
        <f t="shared" si="6"/>
        <v>21.76738021483501</v>
      </c>
    </row>
    <row r="63" spans="1:13" ht="15.75">
      <c r="A63" s="132"/>
      <c r="B63" s="77"/>
      <c r="C63" s="46" t="s">
        <v>59</v>
      </c>
      <c r="D63" s="81" t="s">
        <v>330</v>
      </c>
      <c r="E63" s="33"/>
      <c r="F63" s="248">
        <f t="shared" si="5"/>
        <v>7.263467910173027</v>
      </c>
      <c r="G63" s="171">
        <f t="shared" si="5"/>
        <v>7.272866437045542</v>
      </c>
      <c r="H63" s="171"/>
      <c r="I63" s="171">
        <v>6.5</v>
      </c>
      <c r="J63" s="171">
        <v>6.39</v>
      </c>
      <c r="K63" s="170">
        <v>5.43</v>
      </c>
      <c r="L63" s="171">
        <f t="shared" si="6"/>
        <v>11.745660156508109</v>
      </c>
      <c r="M63" s="172">
        <f t="shared" si="6"/>
        <v>13.816376166596902</v>
      </c>
    </row>
    <row r="64" spans="1:13" ht="15.75">
      <c r="A64" s="132"/>
      <c r="B64" s="77"/>
      <c r="C64" s="46" t="s">
        <v>60</v>
      </c>
      <c r="D64" s="81" t="s">
        <v>330</v>
      </c>
      <c r="E64" s="33"/>
      <c r="F64" s="248">
        <f t="shared" si="5"/>
        <v>6.018765326793901</v>
      </c>
      <c r="G64" s="171">
        <f t="shared" si="5"/>
        <v>6.250074560095436</v>
      </c>
      <c r="H64" s="171"/>
      <c r="I64" s="171">
        <v>5.36</v>
      </c>
      <c r="J64" s="171">
        <v>5.38</v>
      </c>
      <c r="K64" s="170">
        <v>4.86</v>
      </c>
      <c r="L64" s="171">
        <f t="shared" si="6"/>
        <v>12.290397887945915</v>
      </c>
      <c r="M64" s="172">
        <f t="shared" si="6"/>
        <v>16.172389592851978</v>
      </c>
    </row>
    <row r="65" spans="1:13" ht="15.75">
      <c r="A65" s="132"/>
      <c r="B65" s="77"/>
      <c r="C65" s="46" t="s">
        <v>79</v>
      </c>
      <c r="D65" s="81" t="s">
        <v>330</v>
      </c>
      <c r="E65" s="33"/>
      <c r="F65" s="248">
        <f t="shared" si="5"/>
        <v>3.85798131768207</v>
      </c>
      <c r="G65" s="171">
        <f t="shared" si="5"/>
        <v>3.998683967016923</v>
      </c>
      <c r="H65" s="171"/>
      <c r="I65" s="171">
        <v>3.46</v>
      </c>
      <c r="J65" s="171">
        <v>3.43</v>
      </c>
      <c r="K65" s="170">
        <v>3.6</v>
      </c>
      <c r="L65" s="171">
        <f t="shared" si="6"/>
        <v>11.502350222025148</v>
      </c>
      <c r="M65" s="172">
        <f t="shared" si="6"/>
        <v>16.579707493204754</v>
      </c>
    </row>
    <row r="66" spans="1:13" ht="15.75">
      <c r="A66" s="132"/>
      <c r="B66" s="77"/>
      <c r="C66" s="78" t="s">
        <v>162</v>
      </c>
      <c r="D66" s="81" t="s">
        <v>330</v>
      </c>
      <c r="E66" s="33"/>
      <c r="F66" s="248">
        <f t="shared" si="5"/>
        <v>5.227749321049194</v>
      </c>
      <c r="G66" s="171">
        <f t="shared" si="5"/>
        <v>5.293938737259106</v>
      </c>
      <c r="H66" s="171"/>
      <c r="I66" s="171">
        <v>4.6</v>
      </c>
      <c r="J66" s="171">
        <v>4.48</v>
      </c>
      <c r="K66" s="170">
        <v>4.19</v>
      </c>
      <c r="L66" s="171">
        <f t="shared" si="6"/>
        <v>13.646724370634653</v>
      </c>
      <c r="M66" s="172">
        <f t="shared" si="6"/>
        <v>18.16827538524789</v>
      </c>
    </row>
    <row r="67" spans="1:13" ht="15.75">
      <c r="A67" s="132"/>
      <c r="B67" s="77"/>
      <c r="C67" s="46" t="s">
        <v>61</v>
      </c>
      <c r="D67" s="81" t="s">
        <v>330</v>
      </c>
      <c r="E67" s="33"/>
      <c r="F67" s="248">
        <f t="shared" si="5"/>
        <v>0.4110138457782583</v>
      </c>
      <c r="G67" s="171">
        <f t="shared" si="5"/>
        <v>0.5348465354266293</v>
      </c>
      <c r="H67" s="171"/>
      <c r="I67" s="171">
        <v>0.52</v>
      </c>
      <c r="J67" s="171">
        <v>0.51</v>
      </c>
      <c r="K67" s="170">
        <v>0.55</v>
      </c>
      <c r="L67" s="171">
        <f t="shared" si="6"/>
        <v>-20.958875811873412</v>
      </c>
      <c r="M67" s="172">
        <f t="shared" si="6"/>
        <v>4.871869691495939</v>
      </c>
    </row>
    <row r="68" spans="1:13" ht="15.75">
      <c r="A68" s="132"/>
      <c r="B68" s="77"/>
      <c r="C68" s="78" t="s">
        <v>163</v>
      </c>
      <c r="D68" s="81" t="s">
        <v>330</v>
      </c>
      <c r="E68" s="33"/>
      <c r="F68" s="248">
        <f t="shared" si="5"/>
        <v>1.385509907428659</v>
      </c>
      <c r="G68" s="171">
        <f t="shared" si="5"/>
        <v>1.8731771256532412</v>
      </c>
      <c r="H68" s="171"/>
      <c r="I68" s="171">
        <v>1.22</v>
      </c>
      <c r="J68" s="171">
        <v>1.61</v>
      </c>
      <c r="K68" s="170">
        <v>1.61</v>
      </c>
      <c r="L68" s="171">
        <f t="shared" si="6"/>
        <v>13.566385854808114</v>
      </c>
      <c r="M68" s="172">
        <f t="shared" si="6"/>
        <v>16.34640532007709</v>
      </c>
    </row>
    <row r="69" spans="1:13" ht="16.5" thickBot="1">
      <c r="A69" s="153"/>
      <c r="B69" s="154"/>
      <c r="C69" s="155" t="s">
        <v>164</v>
      </c>
      <c r="D69" s="174" t="s">
        <v>330</v>
      </c>
      <c r="E69" s="156"/>
      <c r="F69" s="249">
        <f t="shared" si="5"/>
        <v>2.4104016174096774</v>
      </c>
      <c r="G69" s="177">
        <f t="shared" si="5"/>
        <v>2.906834301751217</v>
      </c>
      <c r="H69" s="177"/>
      <c r="I69" s="177">
        <v>2.07</v>
      </c>
      <c r="J69" s="177">
        <v>2.43</v>
      </c>
      <c r="K69" s="178">
        <v>2.19</v>
      </c>
      <c r="L69" s="177">
        <f t="shared" si="6"/>
        <v>16.44452258017766</v>
      </c>
      <c r="M69" s="179">
        <f t="shared" si="6"/>
        <v>19.622810771655004</v>
      </c>
    </row>
    <row r="70" spans="1:13" ht="2.25" customHeight="1" thickBot="1">
      <c r="A70" s="132"/>
      <c r="B70" s="77"/>
      <c r="C70" s="81"/>
      <c r="D70" s="81"/>
      <c r="E70" s="33"/>
      <c r="F70" s="200" t="e">
        <f>F56*10/F35</f>
        <v>#DIV/0!</v>
      </c>
      <c r="G70" s="200" t="e">
        <f>G56*10/G35</f>
        <v>#DIV/0!</v>
      </c>
      <c r="H70" s="33"/>
      <c r="I70" s="33"/>
      <c r="J70" s="33"/>
      <c r="K70" s="33"/>
      <c r="L70" s="33" t="e">
        <f>(F70-I70)*100/F70</f>
        <v>#DIV/0!</v>
      </c>
      <c r="M70" s="133" t="e">
        <f>(G70-J70)*100/G70</f>
        <v>#DIV/0!</v>
      </c>
    </row>
    <row r="71" spans="1:13" ht="15.75" customHeight="1">
      <c r="A71" s="273" t="s">
        <v>251</v>
      </c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5"/>
    </row>
    <row r="72" spans="1:13" ht="15.75" customHeight="1">
      <c r="A72" s="141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270"/>
    </row>
    <row r="73" spans="1:13" ht="15.75" customHeight="1">
      <c r="A73" s="286" t="s">
        <v>291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8" t="s">
        <v>326</v>
      </c>
      <c r="M73" s="289"/>
    </row>
    <row r="74" spans="1:13" ht="15.75" customHeight="1">
      <c r="A74" s="245"/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84"/>
      <c r="M74" s="270"/>
    </row>
    <row r="75" spans="1:13" ht="15.75" customHeight="1">
      <c r="A75" s="134"/>
      <c r="B75" s="135"/>
      <c r="C75" s="135"/>
      <c r="D75" s="295" t="s">
        <v>343</v>
      </c>
      <c r="E75" s="295"/>
      <c r="F75" s="295"/>
      <c r="G75" s="295"/>
      <c r="H75" s="135"/>
      <c r="I75" s="135"/>
      <c r="J75" s="135"/>
      <c r="K75" s="135"/>
      <c r="L75" s="33"/>
      <c r="M75" s="133"/>
    </row>
    <row r="76" spans="1:14" ht="15.75" customHeight="1">
      <c r="A76" s="132"/>
      <c r="B76" s="77"/>
      <c r="C76" s="78"/>
      <c r="D76" s="81"/>
      <c r="E76" s="33"/>
      <c r="F76" s="295" t="s">
        <v>0</v>
      </c>
      <c r="G76" s="295"/>
      <c r="H76" s="81"/>
      <c r="I76" s="295" t="s">
        <v>16</v>
      </c>
      <c r="J76" s="295"/>
      <c r="K76" s="81"/>
      <c r="L76" s="296" t="s">
        <v>25</v>
      </c>
      <c r="M76" s="297"/>
      <c r="N76" s="1"/>
    </row>
    <row r="77" spans="1:14" ht="15.75" customHeight="1">
      <c r="A77" s="132"/>
      <c r="B77" s="77"/>
      <c r="C77" s="78"/>
      <c r="D77" s="81"/>
      <c r="E77" s="33"/>
      <c r="F77" s="77"/>
      <c r="G77" s="77"/>
      <c r="H77" s="81"/>
      <c r="I77" s="77"/>
      <c r="J77" s="77"/>
      <c r="K77" s="81"/>
      <c r="L77" s="79"/>
      <c r="M77" s="161"/>
      <c r="N77" s="1"/>
    </row>
    <row r="78" spans="1:14" ht="15.75" customHeight="1">
      <c r="A78" s="132"/>
      <c r="B78" s="77"/>
      <c r="C78" s="81"/>
      <c r="D78" s="81"/>
      <c r="E78" s="33"/>
      <c r="F78" s="36" t="s">
        <v>172</v>
      </c>
      <c r="G78" s="139" t="s">
        <v>171</v>
      </c>
      <c r="H78" s="36"/>
      <c r="I78" s="36" t="s">
        <v>172</v>
      </c>
      <c r="J78" s="139" t="s">
        <v>171</v>
      </c>
      <c r="K78" s="81"/>
      <c r="L78" s="36" t="s">
        <v>172</v>
      </c>
      <c r="M78" s="140" t="s">
        <v>171</v>
      </c>
      <c r="N78" s="1"/>
    </row>
    <row r="79" spans="1:23" s="52" customFormat="1" ht="15.75" customHeight="1">
      <c r="A79" s="141" t="s">
        <v>155</v>
      </c>
      <c r="B79" s="84"/>
      <c r="C79" s="142" t="s">
        <v>68</v>
      </c>
      <c r="D79" s="82"/>
      <c r="E79" s="85"/>
      <c r="F79" s="85"/>
      <c r="G79" s="85"/>
      <c r="H79" s="85"/>
      <c r="I79" s="85"/>
      <c r="J79" s="85"/>
      <c r="K79" s="85"/>
      <c r="L79" s="33"/>
      <c r="M79" s="133"/>
      <c r="O79" s="247"/>
      <c r="P79" s="247"/>
      <c r="V79" s="247"/>
      <c r="W79" s="247"/>
    </row>
    <row r="80" spans="1:24" ht="15.75" customHeight="1">
      <c r="A80" s="132"/>
      <c r="B80" s="77"/>
      <c r="C80" s="46" t="s">
        <v>62</v>
      </c>
      <c r="D80" s="81" t="s">
        <v>330</v>
      </c>
      <c r="E80" s="33"/>
      <c r="F80" s="171">
        <f aca="true" t="shared" si="7" ref="F80:G91">F58-F94</f>
        <v>2.0627715348057745</v>
      </c>
      <c r="G80" s="171">
        <f t="shared" si="7"/>
        <v>6.086041073249639</v>
      </c>
      <c r="H80" s="171"/>
      <c r="I80" s="171">
        <v>1.6</v>
      </c>
      <c r="J80" s="171">
        <v>1.23</v>
      </c>
      <c r="K80" s="170"/>
      <c r="L80" s="171">
        <f>(F80-I80)*100/I80</f>
        <v>28.923220925360898</v>
      </c>
      <c r="M80" s="172">
        <f>(G80-J80)*100/J80</f>
        <v>394.8000872560682</v>
      </c>
      <c r="N80" s="247"/>
      <c r="X80" s="246"/>
    </row>
    <row r="81" spans="1:24" ht="15.75" customHeight="1">
      <c r="A81" s="132"/>
      <c r="B81" s="77"/>
      <c r="C81" s="46" t="s">
        <v>280</v>
      </c>
      <c r="D81" s="81" t="s">
        <v>330</v>
      </c>
      <c r="E81" s="33"/>
      <c r="F81" s="171">
        <f t="shared" si="7"/>
        <v>1.5500281928390196</v>
      </c>
      <c r="G81" s="171">
        <f t="shared" si="7"/>
        <v>6.0632686650337595</v>
      </c>
      <c r="H81" s="171"/>
      <c r="I81" s="171">
        <v>1.14</v>
      </c>
      <c r="J81" s="171">
        <v>2.05</v>
      </c>
      <c r="K81" s="170"/>
      <c r="L81" s="171">
        <f aca="true" t="shared" si="8" ref="L81:M95">(F81-I81)*100/I81</f>
        <v>35.96738533675612</v>
      </c>
      <c r="M81" s="172">
        <f t="shared" si="8"/>
        <v>195.76920317237855</v>
      </c>
      <c r="X81" s="246"/>
    </row>
    <row r="82" spans="1:24" ht="15.75" customHeight="1">
      <c r="A82" s="132"/>
      <c r="B82" s="77"/>
      <c r="C82" s="46" t="s">
        <v>80</v>
      </c>
      <c r="D82" s="81" t="s">
        <v>330</v>
      </c>
      <c r="E82" s="33"/>
      <c r="F82" s="171">
        <f t="shared" si="7"/>
        <v>0</v>
      </c>
      <c r="G82" s="171">
        <f t="shared" si="7"/>
        <v>0</v>
      </c>
      <c r="H82" s="171"/>
      <c r="I82" s="171">
        <v>0</v>
      </c>
      <c r="J82" s="171">
        <v>0</v>
      </c>
      <c r="K82" s="170"/>
      <c r="L82" s="171">
        <v>0</v>
      </c>
      <c r="M82" s="172">
        <v>0</v>
      </c>
      <c r="O82" s="171"/>
      <c r="P82" s="171"/>
      <c r="V82" s="171"/>
      <c r="W82" s="171"/>
      <c r="X82" s="246"/>
    </row>
    <row r="83" spans="1:24" ht="15.75" customHeight="1">
      <c r="A83" s="132"/>
      <c r="B83" s="77"/>
      <c r="C83" s="78" t="s">
        <v>161</v>
      </c>
      <c r="D83" s="81" t="s">
        <v>330</v>
      </c>
      <c r="E83" s="33"/>
      <c r="F83" s="171">
        <f t="shared" si="7"/>
        <v>1.8923609112390003</v>
      </c>
      <c r="G83" s="171">
        <f t="shared" si="7"/>
        <v>2.1148737072476753</v>
      </c>
      <c r="H83" s="171"/>
      <c r="I83" s="171">
        <v>1.51</v>
      </c>
      <c r="J83" s="171">
        <v>1.43</v>
      </c>
      <c r="K83" s="170"/>
      <c r="L83" s="171">
        <f t="shared" si="8"/>
        <v>25.321914651589424</v>
      </c>
      <c r="M83" s="172">
        <f t="shared" si="8"/>
        <v>47.893266241096185</v>
      </c>
      <c r="O83" s="1"/>
      <c r="P83" s="1"/>
      <c r="Q83" s="1"/>
      <c r="V83" s="1"/>
      <c r="W83" s="1"/>
      <c r="X83" s="246"/>
    </row>
    <row r="84" spans="1:24" ht="15.75" customHeight="1">
      <c r="A84" s="132"/>
      <c r="B84" s="77"/>
      <c r="C84" s="46" t="s">
        <v>58</v>
      </c>
      <c r="D84" s="81" t="s">
        <v>330</v>
      </c>
      <c r="E84" s="33"/>
      <c r="F84" s="171">
        <f t="shared" si="7"/>
        <v>1.878854721740601</v>
      </c>
      <c r="G84" s="171">
        <f t="shared" si="7"/>
        <v>1.8742401330506988</v>
      </c>
      <c r="H84" s="171"/>
      <c r="I84" s="171">
        <v>1.25</v>
      </c>
      <c r="J84" s="171">
        <v>1.06</v>
      </c>
      <c r="K84" s="170"/>
      <c r="L84" s="171">
        <f t="shared" si="8"/>
        <v>50.30837773924809</v>
      </c>
      <c r="M84" s="172">
        <f t="shared" si="8"/>
        <v>76.81510689157535</v>
      </c>
      <c r="X84" s="246"/>
    </row>
    <row r="85" spans="1:24" ht="15.75" customHeight="1">
      <c r="A85" s="132"/>
      <c r="B85" s="77"/>
      <c r="C85" s="46" t="s">
        <v>59</v>
      </c>
      <c r="D85" s="81" t="s">
        <v>330</v>
      </c>
      <c r="E85" s="33"/>
      <c r="F85" s="171">
        <f t="shared" si="7"/>
        <v>2.7898530714909233</v>
      </c>
      <c r="G85" s="171">
        <f t="shared" si="7"/>
        <v>2.8342365002359973</v>
      </c>
      <c r="H85" s="171"/>
      <c r="I85" s="171">
        <v>2.3</v>
      </c>
      <c r="J85" s="171">
        <v>2.12</v>
      </c>
      <c r="K85" s="170"/>
      <c r="L85" s="171">
        <f t="shared" si="8"/>
        <v>21.297959630040154</v>
      </c>
      <c r="M85" s="172">
        <f t="shared" si="8"/>
        <v>33.690400954528165</v>
      </c>
      <c r="X85" s="246"/>
    </row>
    <row r="86" spans="1:24" ht="15.75" customHeight="1">
      <c r="A86" s="132"/>
      <c r="B86" s="77"/>
      <c r="C86" s="46" t="s">
        <v>60</v>
      </c>
      <c r="D86" s="81" t="s">
        <v>330</v>
      </c>
      <c r="E86" s="33"/>
      <c r="F86" s="171">
        <f t="shared" si="7"/>
        <v>1.9303169220227758</v>
      </c>
      <c r="G86" s="171">
        <f t="shared" si="7"/>
        <v>2.140775802276619</v>
      </c>
      <c r="H86" s="171"/>
      <c r="I86" s="171">
        <v>1.37</v>
      </c>
      <c r="J86" s="171">
        <v>1.37</v>
      </c>
      <c r="K86" s="170"/>
      <c r="L86" s="171">
        <f t="shared" si="8"/>
        <v>40.89904540312231</v>
      </c>
      <c r="M86" s="172">
        <f t="shared" si="8"/>
        <v>56.261007465446625</v>
      </c>
      <c r="X86" s="246"/>
    </row>
    <row r="87" spans="1:24" ht="15.75" customHeight="1">
      <c r="A87" s="132"/>
      <c r="B87" s="77"/>
      <c r="C87" s="46" t="s">
        <v>79</v>
      </c>
      <c r="D87" s="81" t="s">
        <v>330</v>
      </c>
      <c r="E87" s="33"/>
      <c r="F87" s="171">
        <f t="shared" si="7"/>
        <v>1.142169018012579</v>
      </c>
      <c r="G87" s="171">
        <f t="shared" si="7"/>
        <v>1.2911786177513767</v>
      </c>
      <c r="H87" s="171"/>
      <c r="I87" s="171">
        <v>0.82</v>
      </c>
      <c r="J87" s="171">
        <v>0.81</v>
      </c>
      <c r="K87" s="170"/>
      <c r="L87" s="171">
        <f t="shared" si="8"/>
        <v>39.288904635680375</v>
      </c>
      <c r="M87" s="172">
        <f t="shared" si="8"/>
        <v>59.40476762362674</v>
      </c>
      <c r="X87" s="246"/>
    </row>
    <row r="88" spans="1:24" ht="15.75" customHeight="1">
      <c r="A88" s="132"/>
      <c r="B88" s="77"/>
      <c r="C88" s="78" t="s">
        <v>162</v>
      </c>
      <c r="D88" s="81" t="s">
        <v>330</v>
      </c>
      <c r="E88" s="33"/>
      <c r="F88" s="171">
        <f t="shared" si="7"/>
        <v>1.8672856036155738</v>
      </c>
      <c r="G88" s="171">
        <f t="shared" si="7"/>
        <v>1.9757721847376999</v>
      </c>
      <c r="H88" s="171"/>
      <c r="I88" s="171">
        <v>1.33</v>
      </c>
      <c r="J88" s="171">
        <v>1.23</v>
      </c>
      <c r="K88" s="170"/>
      <c r="L88" s="171">
        <f t="shared" si="8"/>
        <v>40.397413805682234</v>
      </c>
      <c r="M88" s="172">
        <f t="shared" si="8"/>
        <v>60.631884938024385</v>
      </c>
      <c r="O88" s="1"/>
      <c r="P88" s="1"/>
      <c r="V88" s="1"/>
      <c r="W88" s="1"/>
      <c r="X88" s="246"/>
    </row>
    <row r="89" spans="1:24" ht="15.75" customHeight="1">
      <c r="A89" s="132"/>
      <c r="B89" s="77"/>
      <c r="C89" s="46" t="s">
        <v>61</v>
      </c>
      <c r="D89" s="81" t="s">
        <v>330</v>
      </c>
      <c r="E89" s="33"/>
      <c r="F89" s="171">
        <f t="shared" si="7"/>
        <v>0.022860863415352706</v>
      </c>
      <c r="G89" s="171">
        <f t="shared" si="7"/>
        <v>0.03209191404782841</v>
      </c>
      <c r="H89" s="171"/>
      <c r="I89" s="171">
        <v>0.03</v>
      </c>
      <c r="J89" s="171">
        <v>0.03</v>
      </c>
      <c r="K89" s="170"/>
      <c r="L89" s="171">
        <f t="shared" si="8"/>
        <v>-23.797121948824312</v>
      </c>
      <c r="M89" s="172">
        <f t="shared" si="8"/>
        <v>6.973046826094694</v>
      </c>
      <c r="X89" s="246"/>
    </row>
    <row r="90" spans="1:24" ht="15.75" customHeight="1">
      <c r="A90" s="132"/>
      <c r="B90" s="77"/>
      <c r="C90" s="78" t="s">
        <v>163</v>
      </c>
      <c r="D90" s="81" t="s">
        <v>330</v>
      </c>
      <c r="E90" s="33"/>
      <c r="F90" s="171">
        <f t="shared" si="7"/>
        <v>0.14846699589301693</v>
      </c>
      <c r="G90" s="171">
        <f t="shared" si="7"/>
        <v>0.5802462165448845</v>
      </c>
      <c r="H90" s="171"/>
      <c r="I90" s="171">
        <v>0.02</v>
      </c>
      <c r="J90" s="171">
        <v>0.36</v>
      </c>
      <c r="K90" s="170"/>
      <c r="L90" s="171">
        <f t="shared" si="8"/>
        <v>642.3349794650848</v>
      </c>
      <c r="M90" s="172">
        <f t="shared" si="8"/>
        <v>61.17950459580126</v>
      </c>
      <c r="O90" s="1"/>
      <c r="P90" s="1"/>
      <c r="V90" s="1"/>
      <c r="W90" s="1"/>
      <c r="X90" s="246"/>
    </row>
    <row r="91" spans="1:24" ht="15.75" customHeight="1">
      <c r="A91" s="132"/>
      <c r="B91" s="77"/>
      <c r="C91" s="82" t="s">
        <v>164</v>
      </c>
      <c r="D91" s="81" t="s">
        <v>330</v>
      </c>
      <c r="E91" s="33"/>
      <c r="F91" s="171">
        <f t="shared" si="7"/>
        <v>0.4320656970910721</v>
      </c>
      <c r="G91" s="171">
        <f t="shared" si="7"/>
        <v>2.906834301751217</v>
      </c>
      <c r="H91" s="171"/>
      <c r="I91" s="171">
        <v>0.55</v>
      </c>
      <c r="J91" s="171">
        <v>0.61</v>
      </c>
      <c r="K91" s="170"/>
      <c r="L91" s="171">
        <f t="shared" si="8"/>
        <v>-21.442600528895987</v>
      </c>
      <c r="M91" s="172">
        <f t="shared" si="8"/>
        <v>376.53021340183886</v>
      </c>
      <c r="O91" s="1"/>
      <c r="P91" s="1"/>
      <c r="V91" s="1"/>
      <c r="W91" s="1"/>
      <c r="X91" s="246"/>
    </row>
    <row r="92" spans="1:24" ht="15.75" customHeight="1">
      <c r="A92" s="132"/>
      <c r="B92" s="77"/>
      <c r="C92" s="82"/>
      <c r="D92" s="81"/>
      <c r="E92" s="33"/>
      <c r="F92" s="171"/>
      <c r="G92" s="171"/>
      <c r="H92" s="171"/>
      <c r="I92" s="171"/>
      <c r="J92" s="171"/>
      <c r="K92" s="170"/>
      <c r="L92" s="171"/>
      <c r="M92" s="172"/>
      <c r="O92" s="1"/>
      <c r="P92" s="1"/>
      <c r="V92" s="1"/>
      <c r="W92" s="1"/>
      <c r="X92" s="246"/>
    </row>
    <row r="93" spans="1:22" s="52" customFormat="1" ht="15.75" customHeight="1">
      <c r="A93" s="141" t="s">
        <v>156</v>
      </c>
      <c r="B93" s="84"/>
      <c r="C93" s="142" t="s">
        <v>69</v>
      </c>
      <c r="D93" s="82"/>
      <c r="E93" s="85"/>
      <c r="F93" s="170"/>
      <c r="G93" s="170"/>
      <c r="H93" s="170"/>
      <c r="I93" s="170"/>
      <c r="J93" s="170"/>
      <c r="K93" s="170"/>
      <c r="L93" s="171"/>
      <c r="M93" s="172"/>
      <c r="O93" s="54"/>
      <c r="V93" s="54"/>
    </row>
    <row r="94" spans="1:24" ht="15.75" customHeight="1">
      <c r="A94" s="132"/>
      <c r="B94" s="77"/>
      <c r="C94" s="46" t="s">
        <v>62</v>
      </c>
      <c r="D94" s="81" t="s">
        <v>330</v>
      </c>
      <c r="E94" s="33"/>
      <c r="F94" s="248">
        <v>4.17819401147168</v>
      </c>
      <c r="G94" s="171"/>
      <c r="H94" s="171"/>
      <c r="I94" s="171">
        <v>4.1</v>
      </c>
      <c r="J94" s="171">
        <v>4.5</v>
      </c>
      <c r="K94" s="170"/>
      <c r="L94" s="171">
        <f t="shared" si="8"/>
        <v>1.9071710115043994</v>
      </c>
      <c r="M94" s="172">
        <f t="shared" si="8"/>
        <v>-100</v>
      </c>
      <c r="P94" s="171"/>
      <c r="X94" s="246"/>
    </row>
    <row r="95" spans="1:24" ht="15.75" customHeight="1">
      <c r="A95" s="132"/>
      <c r="B95" s="77"/>
      <c r="C95" s="46" t="s">
        <v>280</v>
      </c>
      <c r="D95" s="81" t="s">
        <v>330</v>
      </c>
      <c r="E95" s="33"/>
      <c r="F95" s="248">
        <v>3.5514660276289822</v>
      </c>
      <c r="G95" s="171"/>
      <c r="H95" s="171"/>
      <c r="I95" s="171">
        <v>5.9</v>
      </c>
      <c r="J95" s="171">
        <v>4</v>
      </c>
      <c r="K95" s="170"/>
      <c r="L95" s="171">
        <f t="shared" si="8"/>
        <v>-39.80566054866132</v>
      </c>
      <c r="M95" s="172">
        <f t="shared" si="8"/>
        <v>-100</v>
      </c>
      <c r="P95" s="171"/>
      <c r="X95" s="246"/>
    </row>
    <row r="96" spans="1:24" ht="15.75" customHeight="1">
      <c r="A96" s="132"/>
      <c r="B96" s="77"/>
      <c r="C96" s="46" t="s">
        <v>80</v>
      </c>
      <c r="D96" s="81" t="s">
        <v>330</v>
      </c>
      <c r="E96" s="33"/>
      <c r="F96" s="248">
        <v>0</v>
      </c>
      <c r="G96" s="171"/>
      <c r="H96" s="171"/>
      <c r="I96" s="171">
        <v>0</v>
      </c>
      <c r="J96" s="171">
        <v>0</v>
      </c>
      <c r="K96" s="170"/>
      <c r="L96" s="171">
        <v>0</v>
      </c>
      <c r="M96" s="172">
        <v>0</v>
      </c>
      <c r="O96" s="171"/>
      <c r="P96" s="171"/>
      <c r="X96" s="246"/>
    </row>
    <row r="97" spans="1:24" ht="15.75" customHeight="1">
      <c r="A97" s="132"/>
      <c r="B97" s="77"/>
      <c r="C97" s="78" t="s">
        <v>161</v>
      </c>
      <c r="D97" s="81" t="s">
        <v>330</v>
      </c>
      <c r="E97" s="33"/>
      <c r="F97" s="248">
        <v>3.969901913778568</v>
      </c>
      <c r="G97" s="171">
        <v>3.9653996475522804</v>
      </c>
      <c r="H97" s="171"/>
      <c r="I97" s="171">
        <v>3.98</v>
      </c>
      <c r="J97" s="171">
        <v>3.91</v>
      </c>
      <c r="K97" s="170"/>
      <c r="L97" s="171">
        <f aca="true" t="shared" si="9" ref="L97:M119">(F97-I97)*100/I97</f>
        <v>-0.2537207593324607</v>
      </c>
      <c r="M97" s="172">
        <f t="shared" si="9"/>
        <v>1.4168707813882409</v>
      </c>
      <c r="O97" s="1"/>
      <c r="P97" s="1"/>
      <c r="Q97" s="246"/>
      <c r="V97" s="1"/>
      <c r="W97" s="1"/>
      <c r="X97" s="246"/>
    </row>
    <row r="98" spans="1:24" ht="15.75" customHeight="1">
      <c r="A98" s="132"/>
      <c r="B98" s="77"/>
      <c r="C98" s="46" t="s">
        <v>58</v>
      </c>
      <c r="D98" s="81" t="s">
        <v>330</v>
      </c>
      <c r="E98" s="33"/>
      <c r="F98" s="248">
        <v>2.574050253747038</v>
      </c>
      <c r="G98" s="171">
        <v>2.6920366250056142</v>
      </c>
      <c r="H98" s="171"/>
      <c r="I98" s="171">
        <v>2.62</v>
      </c>
      <c r="J98" s="171">
        <v>2.69</v>
      </c>
      <c r="K98" s="170"/>
      <c r="L98" s="171">
        <f t="shared" si="9"/>
        <v>-1.753807108891675</v>
      </c>
      <c r="M98" s="172">
        <f t="shared" si="9"/>
        <v>0.07571096675146101</v>
      </c>
      <c r="Q98" s="246"/>
      <c r="X98" s="246"/>
    </row>
    <row r="99" spans="1:27" ht="15.75" customHeight="1">
      <c r="A99" s="132"/>
      <c r="B99" s="77"/>
      <c r="C99" s="46" t="s">
        <v>59</v>
      </c>
      <c r="D99" s="81" t="s">
        <v>330</v>
      </c>
      <c r="E99" s="33"/>
      <c r="F99" s="248">
        <v>4.473614838682104</v>
      </c>
      <c r="G99" s="171">
        <v>4.438629936809544</v>
      </c>
      <c r="H99" s="171"/>
      <c r="I99" s="171">
        <v>4.22</v>
      </c>
      <c r="J99" s="171">
        <v>4.29</v>
      </c>
      <c r="K99" s="170"/>
      <c r="L99" s="171">
        <f t="shared" si="9"/>
        <v>6.009830300523792</v>
      </c>
      <c r="M99" s="172">
        <f t="shared" si="9"/>
        <v>3.4645672915977688</v>
      </c>
      <c r="Q99" s="246"/>
      <c r="X99" s="246"/>
      <c r="AA99">
        <v>9962308656</v>
      </c>
    </row>
    <row r="100" spans="1:27" ht="15.75" customHeight="1">
      <c r="A100" s="132"/>
      <c r="B100" s="77"/>
      <c r="C100" s="46" t="s">
        <v>60</v>
      </c>
      <c r="D100" s="81" t="s">
        <v>330</v>
      </c>
      <c r="E100" s="33"/>
      <c r="F100" s="248">
        <v>4.088448404771126</v>
      </c>
      <c r="G100" s="171">
        <v>4.109298757818817</v>
      </c>
      <c r="H100" s="171"/>
      <c r="I100" s="171">
        <v>4.04</v>
      </c>
      <c r="J100" s="171">
        <v>4.02</v>
      </c>
      <c r="K100" s="170"/>
      <c r="L100" s="171">
        <f t="shared" si="9"/>
        <v>1.1992179398793454</v>
      </c>
      <c r="M100" s="172">
        <f t="shared" si="9"/>
        <v>2.221362134796463</v>
      </c>
      <c r="Q100" s="246"/>
      <c r="X100" s="246"/>
      <c r="AA100">
        <v>2559119000</v>
      </c>
    </row>
    <row r="101" spans="1:27" ht="15.75" customHeight="1">
      <c r="A101" s="132"/>
      <c r="B101" s="77"/>
      <c r="C101" s="46" t="s">
        <v>79</v>
      </c>
      <c r="D101" s="81" t="s">
        <v>330</v>
      </c>
      <c r="E101" s="33"/>
      <c r="F101" s="248">
        <v>2.715812299669491</v>
      </c>
      <c r="G101" s="171">
        <v>2.7075053492655465</v>
      </c>
      <c r="H101" s="171"/>
      <c r="I101" s="171">
        <v>3.61</v>
      </c>
      <c r="J101" s="171">
        <v>2.88</v>
      </c>
      <c r="K101" s="170"/>
      <c r="L101" s="171">
        <f t="shared" si="9"/>
        <v>-24.769742391426835</v>
      </c>
      <c r="M101" s="172">
        <f t="shared" si="9"/>
        <v>-5.989397594946297</v>
      </c>
      <c r="Q101" s="246"/>
      <c r="X101" s="246"/>
      <c r="AA101">
        <f>AA99/AA100</f>
        <v>3.8928665122645723</v>
      </c>
    </row>
    <row r="102" spans="1:24" ht="15.75" customHeight="1">
      <c r="A102" s="132"/>
      <c r="B102" s="77"/>
      <c r="C102" s="78" t="s">
        <v>162</v>
      </c>
      <c r="D102" s="81" t="s">
        <v>330</v>
      </c>
      <c r="E102" s="33"/>
      <c r="F102" s="248">
        <v>3.36046371743362</v>
      </c>
      <c r="G102" s="171">
        <v>3.318166552521406</v>
      </c>
      <c r="H102" s="171"/>
      <c r="I102" s="171">
        <v>3.46</v>
      </c>
      <c r="J102" s="171">
        <v>3.3</v>
      </c>
      <c r="K102" s="170"/>
      <c r="L102" s="171">
        <f t="shared" si="9"/>
        <v>-2.8767711724387324</v>
      </c>
      <c r="M102" s="172">
        <f t="shared" si="9"/>
        <v>0.550501591557767</v>
      </c>
      <c r="O102" s="1"/>
      <c r="P102" s="1"/>
      <c r="Q102" s="246"/>
      <c r="V102" s="1"/>
      <c r="W102" s="1"/>
      <c r="X102" s="246"/>
    </row>
    <row r="103" spans="1:24" ht="15.75" customHeight="1">
      <c r="A103" s="132"/>
      <c r="B103" s="77"/>
      <c r="C103" s="46" t="s">
        <v>61</v>
      </c>
      <c r="D103" s="81" t="s">
        <v>330</v>
      </c>
      <c r="E103" s="33"/>
      <c r="F103" s="248">
        <v>0.3881529823629056</v>
      </c>
      <c r="G103" s="171">
        <v>0.5027546213788009</v>
      </c>
      <c r="H103" s="171"/>
      <c r="I103" s="171">
        <v>0.49</v>
      </c>
      <c r="J103" s="171">
        <v>0.47</v>
      </c>
      <c r="K103" s="170"/>
      <c r="L103" s="171">
        <f t="shared" si="9"/>
        <v>-20.78510564022335</v>
      </c>
      <c r="M103" s="172">
        <f t="shared" si="9"/>
        <v>6.969068378468281</v>
      </c>
      <c r="Q103" s="246"/>
      <c r="X103" s="246"/>
    </row>
    <row r="104" spans="1:24" ht="15.75" customHeight="1">
      <c r="A104" s="132"/>
      <c r="B104" s="77"/>
      <c r="C104" s="78" t="s">
        <v>163</v>
      </c>
      <c r="D104" s="81" t="s">
        <v>330</v>
      </c>
      <c r="E104" s="33"/>
      <c r="F104" s="248">
        <v>1.237042911535642</v>
      </c>
      <c r="G104" s="171">
        <v>1.2929309091083567</v>
      </c>
      <c r="H104" s="171"/>
      <c r="I104" s="171">
        <v>1.25</v>
      </c>
      <c r="J104" s="171">
        <v>1.3</v>
      </c>
      <c r="K104" s="170"/>
      <c r="L104" s="171">
        <f t="shared" si="9"/>
        <v>-1.0365670771486357</v>
      </c>
      <c r="M104" s="172">
        <f t="shared" si="9"/>
        <v>-0.5437762224341012</v>
      </c>
      <c r="O104" s="1"/>
      <c r="P104" s="1"/>
      <c r="Q104" s="246"/>
      <c r="V104" s="1"/>
      <c r="W104" s="1"/>
      <c r="X104" s="246"/>
    </row>
    <row r="105" spans="1:24" ht="15.75" customHeight="1">
      <c r="A105" s="132"/>
      <c r="B105" s="77"/>
      <c r="C105" s="78" t="s">
        <v>164</v>
      </c>
      <c r="D105" s="81" t="s">
        <v>330</v>
      </c>
      <c r="E105" s="33"/>
      <c r="F105" s="248">
        <v>1.9783359203186053</v>
      </c>
      <c r="G105" s="171"/>
      <c r="H105" s="171"/>
      <c r="I105" s="171">
        <v>1.53</v>
      </c>
      <c r="J105" s="171">
        <v>1.85</v>
      </c>
      <c r="K105" s="170"/>
      <c r="L105" s="171">
        <f t="shared" si="9"/>
        <v>29.303001328013416</v>
      </c>
      <c r="M105" s="172">
        <f t="shared" si="9"/>
        <v>-100</v>
      </c>
      <c r="X105" s="246"/>
    </row>
    <row r="106" spans="1:13" ht="15.75" customHeight="1">
      <c r="A106" s="132"/>
      <c r="B106" s="77"/>
      <c r="C106" s="78"/>
      <c r="D106" s="81"/>
      <c r="E106" s="33"/>
      <c r="F106" s="171"/>
      <c r="G106" s="171"/>
      <c r="H106" s="171"/>
      <c r="I106" s="171"/>
      <c r="J106" s="171"/>
      <c r="K106" s="170"/>
      <c r="L106" s="171"/>
      <c r="M106" s="172"/>
    </row>
    <row r="107" spans="1:13" s="52" customFormat="1" ht="15.75" customHeight="1">
      <c r="A107" s="141" t="s">
        <v>157</v>
      </c>
      <c r="B107" s="84"/>
      <c r="C107" s="142" t="s">
        <v>70</v>
      </c>
      <c r="D107" s="82"/>
      <c r="E107" s="85"/>
      <c r="F107" s="171"/>
      <c r="G107" s="171"/>
      <c r="H107" s="171"/>
      <c r="I107" s="171"/>
      <c r="J107" s="171"/>
      <c r="K107" s="170"/>
      <c r="L107" s="171"/>
      <c r="M107" s="172"/>
    </row>
    <row r="108" spans="1:13" ht="15.75" customHeight="1">
      <c r="A108" s="132"/>
      <c r="B108" s="77"/>
      <c r="C108" s="46" t="s">
        <v>62</v>
      </c>
      <c r="D108" s="180" t="s">
        <v>336</v>
      </c>
      <c r="E108" s="33"/>
      <c r="F108" s="181">
        <f>(F23*1000000)/F9</f>
        <v>309972.81131049484</v>
      </c>
      <c r="G108" s="181">
        <f>(G23*1000000)/G9</f>
        <v>1237063.621533442</v>
      </c>
      <c r="H108" s="170"/>
      <c r="I108" s="181">
        <f>(I23*1000000)/I9</f>
        <v>278140.350877193</v>
      </c>
      <c r="J108" s="181">
        <f>(J23*1000000)/J9</f>
        <v>1117894.7368421052</v>
      </c>
      <c r="K108" s="170"/>
      <c r="L108" s="171">
        <f t="shared" si="9"/>
        <v>11.444747348922709</v>
      </c>
      <c r="M108" s="172">
        <f t="shared" si="9"/>
        <v>10.660116803838989</v>
      </c>
    </row>
    <row r="109" spans="1:13" ht="15.75" customHeight="1">
      <c r="A109" s="132"/>
      <c r="B109" s="77"/>
      <c r="C109" s="46" t="s">
        <v>280</v>
      </c>
      <c r="D109" s="180" t="s">
        <v>336</v>
      </c>
      <c r="E109" s="33"/>
      <c r="F109" s="181">
        <f aca="true" t="shared" si="10" ref="F109:G119">(F24*1000000)/F10</f>
        <v>6599069.76744186</v>
      </c>
      <c r="G109" s="181">
        <f t="shared" si="10"/>
        <v>17944883.720930234</v>
      </c>
      <c r="H109" s="170"/>
      <c r="I109" s="181">
        <f>(I24*1000000)/I10</f>
        <v>4156842.1052631577</v>
      </c>
      <c r="J109" s="181">
        <f>(J24*1000000)/J10</f>
        <v>17039736.842105262</v>
      </c>
      <c r="K109" s="170"/>
      <c r="L109" s="171">
        <f t="shared" si="9"/>
        <v>58.75199491187054</v>
      </c>
      <c r="M109" s="172">
        <f t="shared" si="9"/>
        <v>5.3119768645038565</v>
      </c>
    </row>
    <row r="110" spans="1:13" ht="15.75" customHeight="1">
      <c r="A110" s="132"/>
      <c r="B110" s="77"/>
      <c r="C110" s="46" t="s">
        <v>80</v>
      </c>
      <c r="D110" s="180" t="s">
        <v>336</v>
      </c>
      <c r="E110" s="33"/>
      <c r="F110" s="181">
        <v>0</v>
      </c>
      <c r="G110" s="181">
        <v>0</v>
      </c>
      <c r="H110" s="170"/>
      <c r="I110" s="181">
        <v>0</v>
      </c>
      <c r="J110" s="181">
        <v>0</v>
      </c>
      <c r="K110" s="170"/>
      <c r="L110" s="181">
        <v>0</v>
      </c>
      <c r="M110" s="227">
        <v>0</v>
      </c>
    </row>
    <row r="111" spans="1:13" ht="15.75" customHeight="1">
      <c r="A111" s="132"/>
      <c r="B111" s="77"/>
      <c r="C111" s="78" t="s">
        <v>161</v>
      </c>
      <c r="D111" s="180" t="s">
        <v>336</v>
      </c>
      <c r="E111" s="33"/>
      <c r="F111" s="181">
        <f t="shared" si="10"/>
        <v>453666.3124335813</v>
      </c>
      <c r="G111" s="181">
        <f t="shared" si="10"/>
        <v>1618804.4633368757</v>
      </c>
      <c r="H111" s="170"/>
      <c r="I111" s="181">
        <f aca="true" t="shared" si="11" ref="I111:J119">(I26*1000000)/I12</f>
        <v>362459.9542334096</v>
      </c>
      <c r="J111" s="181">
        <f t="shared" si="11"/>
        <v>1464021.7391304346</v>
      </c>
      <c r="K111" s="170"/>
      <c r="L111" s="171">
        <f t="shared" si="9"/>
        <v>25.163154476766955</v>
      </c>
      <c r="M111" s="172">
        <f t="shared" si="9"/>
        <v>10.572433459791062</v>
      </c>
    </row>
    <row r="112" spans="1:13" ht="15.75" customHeight="1">
      <c r="A112" s="132"/>
      <c r="B112" s="77"/>
      <c r="C112" s="46" t="s">
        <v>58</v>
      </c>
      <c r="D112" s="180" t="s">
        <v>336</v>
      </c>
      <c r="E112" s="33"/>
      <c r="F112" s="181">
        <f t="shared" si="10"/>
        <v>96.0016662853103</v>
      </c>
      <c r="G112" s="181">
        <f t="shared" si="10"/>
        <v>541.4676228447315</v>
      </c>
      <c r="H112" s="170"/>
      <c r="I112" s="181">
        <f t="shared" si="11"/>
        <v>100.10350714468149</v>
      </c>
      <c r="J112" s="181">
        <f t="shared" si="11"/>
        <v>548.2598701455821</v>
      </c>
      <c r="K112" s="170"/>
      <c r="L112" s="171">
        <f t="shared" si="9"/>
        <v>-4.09759955107538</v>
      </c>
      <c r="M112" s="172">
        <f t="shared" si="9"/>
        <v>-1.238873693062199</v>
      </c>
    </row>
    <row r="113" spans="1:13" ht="15.75" customHeight="1">
      <c r="A113" s="132"/>
      <c r="B113" s="77"/>
      <c r="C113" s="46" t="s">
        <v>59</v>
      </c>
      <c r="D113" s="180" t="s">
        <v>336</v>
      </c>
      <c r="E113" s="33"/>
      <c r="F113" s="181">
        <f t="shared" si="10"/>
        <v>342.96560663961884</v>
      </c>
      <c r="G113" s="181">
        <f t="shared" si="10"/>
        <v>1649.5934411878588</v>
      </c>
      <c r="H113" s="170"/>
      <c r="I113" s="181">
        <f t="shared" si="11"/>
        <v>347.6956517833886</v>
      </c>
      <c r="J113" s="181">
        <f t="shared" si="11"/>
        <v>1544.6453432495307</v>
      </c>
      <c r="K113" s="170"/>
      <c r="L113" s="171">
        <f t="shared" si="9"/>
        <v>-1.3603981296598253</v>
      </c>
      <c r="M113" s="172">
        <f t="shared" si="9"/>
        <v>6.794316792328829</v>
      </c>
    </row>
    <row r="114" spans="1:13" ht="15.75" customHeight="1">
      <c r="A114" s="132"/>
      <c r="B114" s="77"/>
      <c r="C114" s="46" t="s">
        <v>60</v>
      </c>
      <c r="D114" s="180" t="s">
        <v>336</v>
      </c>
      <c r="E114" s="33"/>
      <c r="F114" s="181">
        <f t="shared" si="10"/>
        <v>5759.287688056494</v>
      </c>
      <c r="G114" s="181">
        <f t="shared" si="10"/>
        <v>20589.499539453485</v>
      </c>
      <c r="H114" s="170"/>
      <c r="I114" s="181">
        <f t="shared" si="11"/>
        <v>5260.462251612694</v>
      </c>
      <c r="J114" s="181">
        <f t="shared" si="11"/>
        <v>20013.61470388019</v>
      </c>
      <c r="K114" s="170"/>
      <c r="L114" s="171">
        <f t="shared" si="9"/>
        <v>9.48253998573748</v>
      </c>
      <c r="M114" s="172">
        <f t="shared" si="9"/>
        <v>2.877465385908744</v>
      </c>
    </row>
    <row r="115" spans="1:13" ht="15.75" customHeight="1">
      <c r="A115" s="132"/>
      <c r="B115" s="77"/>
      <c r="C115" s="46" t="s">
        <v>79</v>
      </c>
      <c r="D115" s="180" t="s">
        <v>336</v>
      </c>
      <c r="E115" s="33"/>
      <c r="F115" s="181">
        <f t="shared" si="10"/>
        <v>5987.131898045039</v>
      </c>
      <c r="G115" s="181">
        <f t="shared" si="10"/>
        <v>24068.794852759216</v>
      </c>
      <c r="H115" s="170"/>
      <c r="I115" s="181">
        <f t="shared" si="11"/>
        <v>4111.500078374001</v>
      </c>
      <c r="J115" s="181">
        <f t="shared" si="11"/>
        <v>20723.653273420765</v>
      </c>
      <c r="K115" s="170"/>
      <c r="L115" s="171">
        <f t="shared" si="9"/>
        <v>45.619160499026556</v>
      </c>
      <c r="M115" s="172">
        <f t="shared" si="9"/>
        <v>16.141659654327363</v>
      </c>
    </row>
    <row r="116" spans="1:13" ht="15.75" customHeight="1">
      <c r="A116" s="132"/>
      <c r="B116" s="77"/>
      <c r="C116" s="78" t="s">
        <v>162</v>
      </c>
      <c r="D116" s="180" t="s">
        <v>336</v>
      </c>
      <c r="E116" s="33"/>
      <c r="F116" s="181">
        <f t="shared" si="10"/>
        <v>254.31493471863536</v>
      </c>
      <c r="G116" s="181">
        <f t="shared" si="10"/>
        <v>1149.7939357485195</v>
      </c>
      <c r="H116" s="170"/>
      <c r="I116" s="181">
        <f t="shared" si="11"/>
        <v>236.61280164544752</v>
      </c>
      <c r="J116" s="181">
        <f t="shared" si="11"/>
        <v>1114.9773333602197</v>
      </c>
      <c r="K116" s="170"/>
      <c r="L116" s="171">
        <f t="shared" si="9"/>
        <v>7.481477312336465</v>
      </c>
      <c r="M116" s="172">
        <f t="shared" si="9"/>
        <v>3.1226287159912554</v>
      </c>
    </row>
    <row r="117" spans="1:13" ht="15.75" customHeight="1">
      <c r="A117" s="132"/>
      <c r="B117" s="77"/>
      <c r="C117" s="46" t="s">
        <v>61</v>
      </c>
      <c r="D117" s="180" t="s">
        <v>336</v>
      </c>
      <c r="E117" s="33"/>
      <c r="F117" s="181">
        <f t="shared" si="10"/>
        <v>10341.836412656334</v>
      </c>
      <c r="G117" s="181">
        <f t="shared" si="10"/>
        <v>30311.043182658406</v>
      </c>
      <c r="H117" s="170"/>
      <c r="I117" s="181">
        <f t="shared" si="11"/>
        <v>9363.091045525065</v>
      </c>
      <c r="J117" s="181">
        <f t="shared" si="11"/>
        <v>27968.198286537674</v>
      </c>
      <c r="K117" s="170"/>
      <c r="L117" s="171">
        <f t="shared" si="9"/>
        <v>10.453229199336302</v>
      </c>
      <c r="M117" s="172">
        <f t="shared" si="9"/>
        <v>8.376817384223305</v>
      </c>
    </row>
    <row r="118" spans="1:13" ht="15.75" customHeight="1">
      <c r="A118" s="132"/>
      <c r="B118" s="77"/>
      <c r="C118" s="78" t="s">
        <v>163</v>
      </c>
      <c r="D118" s="180" t="s">
        <v>336</v>
      </c>
      <c r="E118" s="33"/>
      <c r="F118" s="181">
        <f t="shared" si="10"/>
        <v>1145.9219155842864</v>
      </c>
      <c r="G118" s="181">
        <f t="shared" si="10"/>
        <v>3727.272799726473</v>
      </c>
      <c r="H118" s="170"/>
      <c r="I118" s="181">
        <f t="shared" si="11"/>
        <v>1080.3396250505396</v>
      </c>
      <c r="J118" s="181">
        <f t="shared" si="11"/>
        <v>3597.5102674866466</v>
      </c>
      <c r="K118" s="170"/>
      <c r="L118" s="171">
        <f t="shared" si="9"/>
        <v>6.070525324911486</v>
      </c>
      <c r="M118" s="172">
        <f t="shared" si="9"/>
        <v>3.6070093645759935</v>
      </c>
    </row>
    <row r="119" spans="1:13" ht="15.75" customHeight="1" thickBot="1">
      <c r="A119" s="153"/>
      <c r="B119" s="154"/>
      <c r="C119" s="155" t="s">
        <v>164</v>
      </c>
      <c r="D119" s="182" t="s">
        <v>336</v>
      </c>
      <c r="E119" s="156"/>
      <c r="F119" s="183">
        <f t="shared" si="10"/>
        <v>1485.0437220266633</v>
      </c>
      <c r="G119" s="183">
        <f t="shared" si="10"/>
        <v>4937.622445566475</v>
      </c>
      <c r="H119" s="178"/>
      <c r="I119" s="183">
        <f t="shared" si="11"/>
        <v>1348.9847316362436</v>
      </c>
      <c r="J119" s="183">
        <f t="shared" si="11"/>
        <v>4683.17145800073</v>
      </c>
      <c r="K119" s="178"/>
      <c r="L119" s="177">
        <f t="shared" si="9"/>
        <v>10.086028937139094</v>
      </c>
      <c r="M119" s="179">
        <f t="shared" si="9"/>
        <v>5.43330496967052</v>
      </c>
    </row>
    <row r="120" spans="6:13" ht="21" customHeight="1">
      <c r="F120" s="96"/>
      <c r="G120" s="96"/>
      <c r="H120" s="97"/>
      <c r="I120" s="96"/>
      <c r="J120" s="96"/>
      <c r="K120" s="97"/>
      <c r="L120" s="98"/>
      <c r="M120" s="96"/>
    </row>
    <row r="121" spans="6:10" ht="18">
      <c r="F121" s="52"/>
      <c r="G121" s="52"/>
      <c r="I121" s="52"/>
      <c r="J121" s="52"/>
    </row>
    <row r="122" spans="9:10" ht="15.75">
      <c r="I122" s="4"/>
      <c r="J122" s="4"/>
    </row>
    <row r="123" spans="9:10" ht="15.75">
      <c r="I123" s="4"/>
      <c r="J123" s="4"/>
    </row>
    <row r="124" spans="9:10" ht="15.75">
      <c r="I124" s="4"/>
      <c r="J124" s="4"/>
    </row>
    <row r="125" spans="9:10" ht="15.75">
      <c r="I125" s="4"/>
      <c r="J125" s="4"/>
    </row>
    <row r="126" spans="9:10" ht="15.75">
      <c r="I126" s="4"/>
      <c r="J126" s="4"/>
    </row>
    <row r="127" spans="9:10" ht="15.75">
      <c r="I127" s="4"/>
      <c r="J127" s="4"/>
    </row>
    <row r="128" spans="9:10" ht="15.75">
      <c r="I128" s="4"/>
      <c r="J128" s="4"/>
    </row>
    <row r="129" spans="9:10" ht="15.75">
      <c r="I129" s="4"/>
      <c r="J129" s="4"/>
    </row>
    <row r="130" spans="9:10" ht="15.75">
      <c r="I130" s="4"/>
      <c r="J130" s="4"/>
    </row>
    <row r="131" spans="9:10" ht="15.75">
      <c r="I131" s="4"/>
      <c r="J131" s="4"/>
    </row>
    <row r="132" spans="9:10" ht="15.75">
      <c r="I132" s="4"/>
      <c r="J132" s="4"/>
    </row>
    <row r="133" spans="6:10" ht="18">
      <c r="F133" s="42"/>
      <c r="G133" s="42"/>
      <c r="I133" s="42"/>
      <c r="J133" s="42"/>
    </row>
  </sheetData>
  <sheetProtection/>
  <mergeCells count="19">
    <mergeCell ref="D75:G75"/>
    <mergeCell ref="L76:M76"/>
    <mergeCell ref="A1:K1"/>
    <mergeCell ref="A3:K3"/>
    <mergeCell ref="L3:M3"/>
    <mergeCell ref="A36:K36"/>
    <mergeCell ref="L5:M5"/>
    <mergeCell ref="F76:G76"/>
    <mergeCell ref="I76:J76"/>
    <mergeCell ref="F5:G5"/>
    <mergeCell ref="A73:K73"/>
    <mergeCell ref="L73:M73"/>
    <mergeCell ref="L40:M40"/>
    <mergeCell ref="I5:J5"/>
    <mergeCell ref="F40:G40"/>
    <mergeCell ref="I40:J40"/>
    <mergeCell ref="A38:K38"/>
    <mergeCell ref="A71:M71"/>
    <mergeCell ref="L38:M38"/>
  </mergeCells>
  <printOptions gridLines="1" horizontalCentered="1"/>
  <pageMargins left="0.5" right="0.5" top="0.21" bottom="0.19" header="0" footer="0"/>
  <pageSetup horizontalDpi="600" verticalDpi="600" orientation="landscape" paperSize="9" scale="75" r:id="rId1"/>
  <headerFooter alignWithMargins="0">
    <oddFooter>&amp;R&amp;Z&amp;F</oddFooter>
  </headerFooter>
  <rowBreaks count="3" manualBreakCount="3">
    <brk id="35" max="255" man="1"/>
    <brk id="70" max="12" man="1"/>
    <brk id="1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Nayank</dc:creator>
  <cp:keywords/>
  <dc:description/>
  <cp:lastModifiedBy>Valued Acer Customer</cp:lastModifiedBy>
  <cp:lastPrinted>2010-06-03T10:52:06Z</cp:lastPrinted>
  <dcterms:created xsi:type="dcterms:W3CDTF">2003-01-23T11:36:19Z</dcterms:created>
  <dcterms:modified xsi:type="dcterms:W3CDTF">2010-06-03T11:48:12Z</dcterms:modified>
  <cp:category/>
  <cp:version/>
  <cp:contentType/>
  <cp:contentStatus/>
</cp:coreProperties>
</file>