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310" tabRatio="829" activeTab="2"/>
  </bookViews>
  <sheets>
    <sheet name="Dep. Cal. For FY 2019-20 TU" sheetId="7" r:id="rId1"/>
    <sheet name="Dep. Cal. For FY 2020-21 TU" sheetId="8" r:id="rId2"/>
    <sheet name="Sheet2" sheetId="9" r:id="rId3"/>
  </sheets>
  <definedNames>
    <definedName name="_xlnm.Print_Area" localSheetId="0">'Dep. Cal. For FY 2019-20 TU'!$A$1:$M$14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9"/>
  <c r="H57" s="1"/>
  <c r="I54"/>
  <c r="I53"/>
  <c r="I52"/>
  <c r="I51"/>
  <c r="I50"/>
  <c r="I49"/>
  <c r="I48"/>
  <c r="I47"/>
  <c r="I46"/>
  <c r="I45"/>
  <c r="I44"/>
  <c r="I43"/>
  <c r="I42"/>
  <c r="H54"/>
  <c r="H53"/>
  <c r="H52"/>
  <c r="H51"/>
  <c r="H50"/>
  <c r="H49"/>
  <c r="H48"/>
  <c r="H47"/>
  <c r="H46"/>
  <c r="H45"/>
  <c r="H44"/>
  <c r="H43"/>
  <c r="H42"/>
  <c r="I34"/>
  <c r="I33"/>
  <c r="I32"/>
  <c r="I31"/>
  <c r="I30"/>
  <c r="I29"/>
  <c r="I28"/>
  <c r="I27"/>
  <c r="I26"/>
  <c r="I25"/>
  <c r="I24"/>
  <c r="I23"/>
  <c r="I22"/>
  <c r="H17"/>
  <c r="H18" s="1"/>
  <c r="H36"/>
  <c r="H37" s="1"/>
  <c r="B3" i="8" l="1"/>
  <c r="B3" i="7" l="1"/>
  <c r="G54" i="9" l="1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E56" s="1"/>
  <c r="E57" s="1"/>
  <c r="D43"/>
  <c r="G42"/>
  <c r="F42"/>
  <c r="E42"/>
  <c r="D42"/>
  <c r="G37"/>
  <c r="E37"/>
  <c r="G36"/>
  <c r="F36"/>
  <c r="F37" s="1"/>
  <c r="E36"/>
  <c r="D36"/>
  <c r="D37" s="1"/>
  <c r="F18"/>
  <c r="G17"/>
  <c r="G18" s="1"/>
  <c r="F17"/>
  <c r="E17"/>
  <c r="E18" s="1"/>
  <c r="D17"/>
  <c r="D18" s="1"/>
  <c r="I16"/>
  <c r="I15"/>
  <c r="I14"/>
  <c r="I13"/>
  <c r="I12"/>
  <c r="I11"/>
  <c r="I10"/>
  <c r="I9"/>
  <c r="I8"/>
  <c r="I7"/>
  <c r="I6"/>
  <c r="I5"/>
  <c r="I4"/>
  <c r="I3"/>
  <c r="B4" i="8"/>
  <c r="C8" s="1"/>
  <c r="B4" i="7"/>
  <c r="B8" s="1"/>
  <c r="C8" l="1"/>
  <c r="G56" i="9"/>
  <c r="G57" s="1"/>
  <c r="F56"/>
  <c r="F57" s="1"/>
  <c r="I36"/>
  <c r="I37" s="1"/>
  <c r="D56"/>
  <c r="D57" s="1"/>
  <c r="I17"/>
  <c r="I18" s="1"/>
  <c r="D8" i="8"/>
  <c r="I56" i="9"/>
  <c r="I57" s="1"/>
  <c r="D8" i="7" l="1"/>
  <c r="E8" i="8"/>
  <c r="F8" s="1"/>
  <c r="G8" s="1"/>
  <c r="E8" i="7" l="1"/>
  <c r="H8" i="8"/>
  <c r="F8" i="7" l="1"/>
  <c r="I8" i="8"/>
  <c r="G8" i="7" l="1"/>
  <c r="H8" s="1"/>
  <c r="J8" i="8"/>
  <c r="K8" s="1"/>
  <c r="L8" s="1"/>
  <c r="M8" s="1"/>
  <c r="N8" s="1"/>
  <c r="I8" i="7" l="1"/>
  <c r="J8" s="1"/>
  <c r="K8" s="1"/>
  <c r="L8" s="1"/>
  <c r="M8" s="1"/>
  <c r="B9" s="1"/>
  <c r="B10" s="1"/>
  <c r="B9" i="8"/>
  <c r="B10" s="1"/>
</calcChain>
</file>

<file path=xl/sharedStrings.xml><?xml version="1.0" encoding="utf-8"?>
<sst xmlns="http://schemas.openxmlformats.org/spreadsheetml/2006/main" count="135" uniqueCount="58">
  <si>
    <t>Total</t>
  </si>
  <si>
    <t>Format for Depreciation</t>
  </si>
  <si>
    <t>Lines and Cables</t>
  </si>
  <si>
    <t>Rs. Lakhs</t>
  </si>
  <si>
    <t xml:space="preserve">GFA addition (at cost) FY 2007-08 (a) </t>
  </si>
  <si>
    <t>90% of GFA (at cost) (b)</t>
  </si>
  <si>
    <t>Year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</si>
  <si>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</si>
  <si>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</si>
  <si>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</si>
  <si>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</si>
  <si>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</si>
  <si>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</si>
  <si>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</si>
  <si>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</si>
  <si>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</si>
  <si>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</si>
  <si>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</si>
  <si>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</si>
  <si>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</si>
  <si>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Regulatory rate of depreciation (%)</t>
  </si>
  <si>
    <t>Depreciation based on the regulatory rate 
(c = a * applicable rate)</t>
  </si>
  <si>
    <t>Total depreciation as on 31.03.2019 [ d = sum (b: m) ]</t>
  </si>
  <si>
    <t>Balance depreciation to be spread over useful life 
(e=(b-d)/23 (Rs. Lakhs)</t>
  </si>
  <si>
    <r>
      <rPr>
        <b/>
        <sz val="11"/>
        <color rgb="FF000000"/>
        <rFont val="Calibri"/>
        <family val="2"/>
      </rPr>
      <t xml:space="preserve">Note 1 :- </t>
    </r>
    <r>
      <rPr>
        <sz val="11"/>
        <color rgb="FF000000"/>
        <rFont val="Calibri"/>
        <family val="2"/>
      </rPr>
      <t xml:space="preserve">GFA Addition is calculated considering Asset on which depreciation as per MYT Regulation (12 years) </t>
    </r>
  </si>
  <si>
    <r>
      <t xml:space="preserve">Note 2 :- </t>
    </r>
    <r>
      <rPr>
        <sz val="11"/>
        <color rgb="FF000000"/>
        <rFont val="Calibri"/>
        <family val="2"/>
      </rPr>
      <t>% and year is changed as per MYT regulations</t>
    </r>
  </si>
  <si>
    <t xml:space="preserve">GFA addition (at cost) FY 2008-09 (a) </t>
  </si>
  <si>
    <t>GFA as per Financial Model</t>
  </si>
  <si>
    <t>(Fig in Rs.)</t>
  </si>
  <si>
    <t>Account head</t>
  </si>
  <si>
    <t>Particulars of Lines &amp; Cable(Life 35 yrs)</t>
  </si>
  <si>
    <t>Useful life 35 years considered (Yes / No)</t>
  </si>
  <si>
    <t>GFA - Opening as on 01.04.2005</t>
  </si>
  <si>
    <t>GFA Addition 01.04.2005 to 31.03.2006</t>
  </si>
  <si>
    <t>GFA Addition 01.04.2006 to 31.03.2007</t>
  </si>
  <si>
    <t>GFA Addition 01.04.2007 to 31.03.2008</t>
  </si>
  <si>
    <t>GFA Addition 01.04.2008 to 31.03.2009</t>
  </si>
  <si>
    <t>GFA Closing as on 31.03.2009</t>
  </si>
  <si>
    <t>Over-head Lines on fabricated steel supports operating at nominal voltages higher than 66 KV</t>
  </si>
  <si>
    <t>Over-head Lines on fabricated steel supports operating at nominal voltages from 13.2 KV but not exceeding 66 KV.</t>
  </si>
  <si>
    <t>Over-Head Lines on RCC support – 11KV</t>
  </si>
  <si>
    <t>Over-Head Lines on Steel / RCC support &lt; 11</t>
  </si>
  <si>
    <t>Over-Head Lines on treated WD supports</t>
  </si>
  <si>
    <t>U.G.C. including joint boxes 11 KV</t>
  </si>
  <si>
    <t>U.G.C. Cable duct Systems</t>
  </si>
  <si>
    <t>U.G.C. including Joint Boxes &lt;11</t>
  </si>
  <si>
    <t>Service connections- High Voltage</t>
  </si>
  <si>
    <t>Service Connections – Med &amp; Low Voltage</t>
  </si>
  <si>
    <t>METERING EQUIPMENT</t>
  </si>
  <si>
    <t>STREET LIGHTING AND SIGNAL SYSTEM</t>
  </si>
  <si>
    <t>MISC. EQUIPMENTS</t>
  </si>
  <si>
    <t>Total in Rs./Cr.</t>
  </si>
  <si>
    <t>GFA of other Assets under network</t>
  </si>
  <si>
    <t>Particulars of Lines &amp; Cable Networks</t>
  </si>
  <si>
    <t>GFA as per Books of Accounts</t>
  </si>
  <si>
    <t>Yes</t>
  </si>
  <si>
    <t>NO</t>
  </si>
  <si>
    <t>Total depreciation as on 31.03.2020 [ d = sum (b: m) ]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</si>
</sst>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6" formatCode="_(* #,##0_);_(* \(#,##0\);_(* &quot;-&quot;??_);_(@_)"/>
  </numFmts>
  <fonts count="1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2" fillId="0" borderId="0" xfId="2"/>
    <xf numFmtId="0" fontId="3" fillId="0" borderId="1" xfId="2" applyFont="1" applyBorder="1" applyAlignment="1">
      <alignment horizontal="right"/>
    </xf>
    <xf numFmtId="0" fontId="4" fillId="0" borderId="1" xfId="2" applyFont="1" applyBorder="1"/>
    <xf numFmtId="0" fontId="2" fillId="0" borderId="1" xfId="2" applyBorder="1"/>
    <xf numFmtId="0" fontId="3" fillId="0" borderId="1" xfId="2" applyFont="1" applyBorder="1" applyAlignment="1">
      <alignment vertical="center"/>
    </xf>
    <xf numFmtId="0" fontId="3" fillId="0" borderId="1" xfId="2" applyFont="1" applyBorder="1"/>
    <xf numFmtId="43" fontId="4" fillId="0" borderId="1" xfId="3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4" fillId="0" borderId="1" xfId="4" applyNumberFormat="1" applyFont="1" applyFill="1" applyBorder="1" applyAlignment="1">
      <alignment horizontal="center" vertical="center"/>
    </xf>
    <xf numFmtId="166" fontId="4" fillId="0" borderId="1" xfId="3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10" fontId="4" fillId="0" borderId="1" xfId="4" applyNumberFormat="1" applyFont="1" applyBorder="1" applyAlignment="1">
      <alignment vertical="center"/>
    </xf>
    <xf numFmtId="43" fontId="4" fillId="0" borderId="1" xfId="2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right"/>
    </xf>
    <xf numFmtId="0" fontId="3" fillId="0" borderId="3" xfId="2" applyFont="1" applyBorder="1" applyAlignment="1">
      <alignment vertical="center"/>
    </xf>
    <xf numFmtId="0" fontId="3" fillId="0" borderId="3" xfId="2" applyFont="1" applyBorder="1"/>
    <xf numFmtId="0" fontId="3" fillId="0" borderId="3" xfId="2" applyFont="1" applyBorder="1" applyAlignment="1">
      <alignment horizontal="center"/>
    </xf>
    <xf numFmtId="0" fontId="3" fillId="0" borderId="3" xfId="2" applyFont="1" applyBorder="1" applyAlignment="1">
      <alignment vertical="center" wrapText="1"/>
    </xf>
    <xf numFmtId="0" fontId="6" fillId="0" borderId="1" xfId="2" applyFont="1" applyBorder="1"/>
    <xf numFmtId="0" fontId="7" fillId="0" borderId="1" xfId="2" applyFont="1" applyBorder="1"/>
    <xf numFmtId="0" fontId="8" fillId="2" borderId="1" xfId="2" applyFont="1" applyFill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horizontal="center"/>
    </xf>
    <xf numFmtId="166" fontId="7" fillId="0" borderId="1" xfId="3" applyNumberFormat="1" applyFont="1" applyBorder="1"/>
    <xf numFmtId="0" fontId="8" fillId="3" borderId="1" xfId="2" applyFont="1" applyFill="1" applyBorder="1"/>
    <xf numFmtId="166" fontId="8" fillId="3" borderId="1" xfId="3" applyNumberFormat="1" applyFont="1" applyFill="1" applyBorder="1"/>
    <xf numFmtId="43" fontId="8" fillId="3" borderId="1" xfId="3" applyFont="1" applyFill="1" applyBorder="1"/>
    <xf numFmtId="0" fontId="7" fillId="0" borderId="0" xfId="2" applyFont="1"/>
    <xf numFmtId="0" fontId="10" fillId="0" borderId="0" xfId="2" applyFont="1"/>
    <xf numFmtId="0" fontId="6" fillId="0" borderId="0" xfId="2" applyFont="1"/>
    <xf numFmtId="164" fontId="7" fillId="0" borderId="0" xfId="2" applyNumberFormat="1" applyFont="1"/>
    <xf numFmtId="166" fontId="4" fillId="0" borderId="1" xfId="3" applyNumberFormat="1" applyFont="1" applyBorder="1" applyAlignment="1">
      <alignment horizontal="center"/>
    </xf>
    <xf numFmtId="166" fontId="4" fillId="0" borderId="1" xfId="2" applyNumberFormat="1" applyFont="1" applyBorder="1" applyAlignment="1">
      <alignment vertical="center"/>
    </xf>
    <xf numFmtId="2" fontId="2" fillId="0" borderId="0" xfId="2" applyNumberFormat="1"/>
    <xf numFmtId="164" fontId="2" fillId="0" borderId="0" xfId="2" applyNumberFormat="1"/>
    <xf numFmtId="0" fontId="3" fillId="0" borderId="1" xfId="2" applyFont="1" applyBorder="1" applyAlignment="1">
      <alignment horizontal="center"/>
    </xf>
    <xf numFmtId="164" fontId="4" fillId="0" borderId="1" xfId="1" applyFont="1" applyFill="1" applyBorder="1" applyAlignment="1">
      <alignment horizontal="left"/>
    </xf>
    <xf numFmtId="164" fontId="4" fillId="0" borderId="1" xfId="1" applyFont="1" applyBorder="1" applyAlignment="1">
      <alignment horizontal="left"/>
    </xf>
    <xf numFmtId="164" fontId="4" fillId="0" borderId="1" xfId="1" applyFont="1" applyBorder="1" applyAlignment="1">
      <alignment horizontal="left" vertical="center"/>
    </xf>
    <xf numFmtId="164" fontId="4" fillId="0" borderId="1" xfId="1" applyFont="1" applyBorder="1" applyAlignment="1">
      <alignment horizontal="center" vertical="center"/>
    </xf>
    <xf numFmtId="0" fontId="8" fillId="0" borderId="3" xfId="2" applyFont="1" applyBorder="1" applyAlignment="1">
      <alignment horizontal="right"/>
    </xf>
    <xf numFmtId="0" fontId="8" fillId="0" borderId="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9" fillId="0" borderId="2" xfId="2" applyFont="1" applyBorder="1" applyAlignment="1">
      <alignment horizontal="left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SheetLayoutView="70" workbookViewId="0">
      <selection activeCell="A9" sqref="A9"/>
    </sheetView>
  </sheetViews>
  <sheetFormatPr defaultColWidth="11" defaultRowHeight="15.75"/>
  <cols>
    <col min="1" max="1" width="58.5" style="2" customWidth="1"/>
    <col min="2" max="2" width="13.5" style="2" bestFit="1" customWidth="1"/>
    <col min="3" max="5" width="15" style="2" bestFit="1" customWidth="1"/>
    <col min="6" max="13" width="16.5" style="2" bestFit="1" customWidth="1"/>
    <col min="14" max="14" width="10.625" style="2" bestFit="1" customWidth="1"/>
    <col min="15" max="16384" width="11" style="2"/>
  </cols>
  <sheetData>
    <row r="1" spans="1:14">
      <c r="A1" s="1" t="s">
        <v>1</v>
      </c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>
      <c r="A3" s="6" t="s">
        <v>4</v>
      </c>
      <c r="B3" s="42">
        <f>Sheet2!G17</f>
        <v>1418781449.4199998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>
      <c r="A4" s="6" t="s">
        <v>5</v>
      </c>
      <c r="B4" s="43">
        <f>B3*0.9</f>
        <v>1276903304.4779999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>
      <c r="A5" s="7"/>
      <c r="B5" s="37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"/>
    </row>
    <row r="6" spans="1:14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/>
    </row>
    <row r="7" spans="1:14">
      <c r="A7" s="12" t="s">
        <v>20</v>
      </c>
      <c r="B7" s="13">
        <v>4.7500000000000001E-2</v>
      </c>
      <c r="C7" s="13">
        <v>4.7500000000000001E-2</v>
      </c>
      <c r="D7" s="13">
        <v>4.7500000000000001E-2</v>
      </c>
      <c r="E7" s="13">
        <v>4.7500000000000001E-2</v>
      </c>
      <c r="F7" s="13">
        <v>5.28E-2</v>
      </c>
      <c r="G7" s="13">
        <v>5.28E-2</v>
      </c>
      <c r="H7" s="13">
        <v>5.28E-2</v>
      </c>
      <c r="I7" s="13">
        <v>5.28E-2</v>
      </c>
      <c r="J7" s="13">
        <v>5.28E-2</v>
      </c>
      <c r="K7" s="13">
        <v>5.28E-2</v>
      </c>
      <c r="L7" s="13">
        <v>5.28E-2</v>
      </c>
      <c r="M7" s="13">
        <v>5.28E-2</v>
      </c>
      <c r="N7" s="13"/>
    </row>
    <row r="8" spans="1:14" ht="40.5" customHeight="1">
      <c r="A8" s="12" t="s">
        <v>21</v>
      </c>
      <c r="B8" s="38">
        <f>MAX(MIN($B$3*B7,$B$4-B5),0)</f>
        <v>67392118.847449988</v>
      </c>
      <c r="C8" s="38">
        <f>MAX(MIN($B$3*C7,$B$4-B5-SUM($B$8:B8)),0)</f>
        <v>67392118.847449988</v>
      </c>
      <c r="D8" s="38">
        <f>MAX(MIN($B$3*D7,$B$4-B5-SUM($B$8:C8)),0)</f>
        <v>67392118.847449988</v>
      </c>
      <c r="E8" s="38">
        <f>MAX(MIN($B$3*E7,$B$4-B5-SUM($B$8:D8)),0)</f>
        <v>67392118.847449988</v>
      </c>
      <c r="F8" s="38">
        <f>MAX(MIN($B$3*F7,$B$4-B5-SUM($B$8:E8)),0)</f>
        <v>74911660.529375985</v>
      </c>
      <c r="G8" s="38">
        <f>MAX(MIN($B$3*G7,$B$4-B5-SUM($B$8:F8)),0)</f>
        <v>74911660.529375985</v>
      </c>
      <c r="H8" s="38">
        <f>MAX(MIN($B$3*H7,$B$4-B5-SUM($B$8:G8)),0)</f>
        <v>74911660.529375985</v>
      </c>
      <c r="I8" s="38">
        <f>MAX(MIN($B$3*I7,$B$4-B5-SUM($B$8:H8)),0)</f>
        <v>74911660.529375985</v>
      </c>
      <c r="J8" s="38">
        <f>MAX(MIN($B$3*J7,$B$4-B5-SUM($B$8:I8)),0)</f>
        <v>74911660.529375985</v>
      </c>
      <c r="K8" s="38">
        <f>MAX(MIN($B$3*K7,$B$4-B5-SUM($B$8:J8)),0)</f>
        <v>74911660.529375985</v>
      </c>
      <c r="L8" s="38">
        <f>MAX(MIN($B$3*L7,$B$4-B5-SUM($B$8:K8)),0)</f>
        <v>74911660.529375985</v>
      </c>
      <c r="M8" s="38">
        <f>MAX(MIN($B$3*M7,$B$4-B5-SUM($B$8:L8)),0)</f>
        <v>74911660.529375985</v>
      </c>
      <c r="N8" s="38"/>
    </row>
    <row r="9" spans="1:14">
      <c r="A9" s="12" t="s">
        <v>22</v>
      </c>
      <c r="B9" s="44">
        <f>SUM(B8:N8)</f>
        <v>868861759.62480795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30">
      <c r="A10" s="12" t="s">
        <v>23</v>
      </c>
      <c r="B10" s="44">
        <f>(B4-B9)/23</f>
        <v>17740936.732747477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2" spans="1:14">
      <c r="A12" s="15" t="s">
        <v>24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4">
      <c r="A13" s="16" t="s">
        <v>25</v>
      </c>
    </row>
    <row r="14" spans="1:14">
      <c r="B14" s="40"/>
    </row>
  </sheetData>
  <mergeCells count="5">
    <mergeCell ref="B1:N1"/>
    <mergeCell ref="B3:N3"/>
    <mergeCell ref="B4:N4"/>
    <mergeCell ref="B9:N9"/>
    <mergeCell ref="B10:N10"/>
  </mergeCells>
  <printOptions horizontalCentered="1" verticalCentered="1"/>
  <pageMargins left="0.7" right="0.7" top="0.75" bottom="0.75" header="0.3" footer="0.3"/>
  <pageSetup paperSize="9" scale="5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opLeftCell="D1" workbookViewId="0">
      <selection activeCell="A13" sqref="A13"/>
    </sheetView>
  </sheetViews>
  <sheetFormatPr defaultColWidth="11" defaultRowHeight="15.75"/>
  <cols>
    <col min="1" max="1" width="82.625" style="2" customWidth="1"/>
    <col min="2" max="2" width="11" style="2"/>
    <col min="3" max="14" width="13" style="2" bestFit="1" customWidth="1"/>
    <col min="15" max="16384" width="11" style="2"/>
  </cols>
  <sheetData>
    <row r="1" spans="1:15">
      <c r="A1" s="17" t="s">
        <v>1</v>
      </c>
      <c r="B1" s="41" t="s">
        <v>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18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5">
      <c r="A3" s="19" t="s">
        <v>26</v>
      </c>
      <c r="B3" s="42">
        <f>Sheet2!H17</f>
        <v>1276380343.28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>
      <c r="A4" s="19" t="s">
        <v>5</v>
      </c>
      <c r="B4" s="43">
        <f>B3*0.9</f>
        <v>1148742308.9519999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>
      <c r="A5" s="2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"/>
      <c r="O5" s="5"/>
    </row>
    <row r="6" spans="1:15">
      <c r="A6" s="21" t="s">
        <v>6</v>
      </c>
      <c r="B6" s="10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/>
    </row>
    <row r="7" spans="1:15">
      <c r="A7" s="22" t="s">
        <v>20</v>
      </c>
      <c r="B7" s="13"/>
      <c r="C7" s="13">
        <v>4.7500000000000001E-2</v>
      </c>
      <c r="D7" s="13">
        <v>4.7500000000000001E-2</v>
      </c>
      <c r="E7" s="13">
        <v>4.7500000000000001E-2</v>
      </c>
      <c r="F7" s="13">
        <v>5.28E-2</v>
      </c>
      <c r="G7" s="13">
        <v>5.28E-2</v>
      </c>
      <c r="H7" s="13">
        <v>5.28E-2</v>
      </c>
      <c r="I7" s="13">
        <v>5.28E-2</v>
      </c>
      <c r="J7" s="13">
        <v>5.28E-2</v>
      </c>
      <c r="K7" s="13">
        <v>5.28E-2</v>
      </c>
      <c r="L7" s="13">
        <v>5.28E-2</v>
      </c>
      <c r="M7" s="13">
        <v>5.28E-2</v>
      </c>
      <c r="N7" s="13">
        <v>5.28E-2</v>
      </c>
      <c r="O7" s="13"/>
    </row>
    <row r="8" spans="1:15" ht="30">
      <c r="A8" s="22" t="s">
        <v>21</v>
      </c>
      <c r="B8" s="14"/>
      <c r="C8" s="14">
        <f>MAX(MIN($B$3*C7,$B$4-C5-SUM($B$8:B8)),0)</f>
        <v>60628066.305799998</v>
      </c>
      <c r="D8" s="14">
        <f>MAX(MIN($B$3*D7,$B$4-D5-SUM($B$8:C8)),0)</f>
        <v>60628066.305799998</v>
      </c>
      <c r="E8" s="14">
        <f>MAX(MIN($B$3*E7,$B$4-E5-SUM($B$8:D8)),0)</f>
        <v>60628066.305799998</v>
      </c>
      <c r="F8" s="14">
        <f>MAX(MIN($B$3*F7,$B$4-F5-SUM($B$8:E8)),0)</f>
        <v>67392882.125184</v>
      </c>
      <c r="G8" s="14">
        <f>MAX(MIN($B$3*G7,$B$4-G5-SUM($B$8:F8)),0)</f>
        <v>67392882.125184</v>
      </c>
      <c r="H8" s="14">
        <f>MAX(MIN($B$3*H7,$B$4-H5-SUM($B$8:G8)),0)</f>
        <v>67392882.125184</v>
      </c>
      <c r="I8" s="14">
        <f>MAX(MIN($B$3*I7,$B$4-I5-SUM($B$8:H8)),0)</f>
        <v>67392882.125184</v>
      </c>
      <c r="J8" s="14">
        <f>MAX(MIN($B$3*J7,$B$4-J5-SUM($B$8:I8)),0)</f>
        <v>67392882.125184</v>
      </c>
      <c r="K8" s="14">
        <f>MAX(MIN($B$3*K7,$B$4-K5-SUM($B$8:J8)),0)</f>
        <v>67392882.125184</v>
      </c>
      <c r="L8" s="14">
        <f>MAX(MIN($B$3*L7,$B$4-L5-SUM($B$8:K8)),0)</f>
        <v>67392882.125184</v>
      </c>
      <c r="M8" s="14">
        <f>MAX(MIN($B$3*M7,$B$4-M5-SUM($B$8:L8)),0)</f>
        <v>67392882.125184</v>
      </c>
      <c r="N8" s="14">
        <f>MAX(MIN($B$3*N7,$B$4-N5-SUM($B$8:M8)),0)</f>
        <v>67392882.125184</v>
      </c>
      <c r="O8" s="14"/>
    </row>
    <row r="9" spans="1:15">
      <c r="A9" s="22" t="s">
        <v>57</v>
      </c>
      <c r="B9" s="45">
        <f>SUM(B8:N8)</f>
        <v>788420138.04405618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30">
      <c r="A10" s="22" t="s">
        <v>23</v>
      </c>
      <c r="B10" s="45">
        <f>(B4-B9)/23</f>
        <v>15666181.34382364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15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>
      <c r="A13" s="16" t="s">
        <v>25</v>
      </c>
    </row>
  </sheetData>
  <mergeCells count="5">
    <mergeCell ref="B1:O1"/>
    <mergeCell ref="B3:O3"/>
    <mergeCell ref="B4:O4"/>
    <mergeCell ref="B9:O9"/>
    <mergeCell ref="B10:O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>
      <selection activeCell="D15" sqref="D15"/>
    </sheetView>
  </sheetViews>
  <sheetFormatPr defaultColWidth="11" defaultRowHeight="15.75"/>
  <cols>
    <col min="1" max="1" width="11" style="2"/>
    <col min="2" max="2" width="40" style="2" customWidth="1"/>
    <col min="3" max="3" width="11" style="2"/>
    <col min="4" max="4" width="20.625" style="2" customWidth="1"/>
    <col min="5" max="5" width="15" style="2" customWidth="1"/>
    <col min="6" max="7" width="12.5" style="2" bestFit="1" customWidth="1"/>
    <col min="8" max="8" width="12.5" style="2" customWidth="1"/>
    <col min="9" max="9" width="13.375" style="2" bestFit="1" customWidth="1"/>
    <col min="10" max="16384" width="11" style="2"/>
  </cols>
  <sheetData>
    <row r="1" spans="1:9">
      <c r="A1" s="23" t="s">
        <v>27</v>
      </c>
      <c r="B1" s="24"/>
      <c r="C1" s="46" t="s">
        <v>28</v>
      </c>
      <c r="D1" s="47"/>
      <c r="E1" s="47"/>
      <c r="F1" s="47"/>
      <c r="G1" s="47"/>
      <c r="H1" s="47"/>
      <c r="I1" s="48"/>
    </row>
    <row r="2" spans="1:9" s="26" customFormat="1" ht="5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</row>
    <row r="3" spans="1:9" ht="26.25">
      <c r="A3" s="24">
        <v>10605</v>
      </c>
      <c r="B3" s="27" t="s">
        <v>38</v>
      </c>
      <c r="C3" s="28"/>
      <c r="D3" s="29"/>
      <c r="E3" s="29"/>
      <c r="F3" s="29"/>
      <c r="G3" s="29"/>
      <c r="H3" s="29"/>
      <c r="I3" s="29">
        <f>SUM(D3:H3)</f>
        <v>0</v>
      </c>
    </row>
    <row r="4" spans="1:9" ht="39">
      <c r="A4" s="24">
        <v>10606</v>
      </c>
      <c r="B4" s="27" t="s">
        <v>39</v>
      </c>
      <c r="C4" s="28" t="s">
        <v>55</v>
      </c>
      <c r="D4" s="29">
        <v>7759629.3099999996</v>
      </c>
      <c r="E4" s="29">
        <v>147987.07999999999</v>
      </c>
      <c r="F4" s="29">
        <v>4556991.1800000006</v>
      </c>
      <c r="G4" s="29">
        <v>57736628.409999996</v>
      </c>
      <c r="H4" s="29">
        <v>0</v>
      </c>
      <c r="I4" s="29">
        <f t="shared" ref="I4:I16" si="0">SUM(D4:H4)</f>
        <v>70201235.979999989</v>
      </c>
    </row>
    <row r="5" spans="1:9">
      <c r="A5" s="24">
        <v>10607</v>
      </c>
      <c r="B5" s="24" t="s">
        <v>40</v>
      </c>
      <c r="C5" s="28" t="s">
        <v>55</v>
      </c>
      <c r="D5" s="29">
        <v>5296009833.8900003</v>
      </c>
      <c r="E5" s="29">
        <v>1114394887.6500001</v>
      </c>
      <c r="F5" s="29">
        <v>679448373.79999995</v>
      </c>
      <c r="G5" s="29">
        <v>732878693.73000002</v>
      </c>
      <c r="H5" s="29">
        <v>681946053.03999996</v>
      </c>
      <c r="I5" s="29">
        <f t="shared" si="0"/>
        <v>8504677842.1100016</v>
      </c>
    </row>
    <row r="6" spans="1:9">
      <c r="A6" s="24">
        <v>10608</v>
      </c>
      <c r="B6" s="24" t="s">
        <v>41</v>
      </c>
      <c r="C6" s="28" t="s">
        <v>55</v>
      </c>
      <c r="D6" s="29">
        <v>3074718912.8899999</v>
      </c>
      <c r="E6" s="29">
        <v>498637980.19999999</v>
      </c>
      <c r="F6" s="29">
        <v>476164320.17000008</v>
      </c>
      <c r="G6" s="29">
        <v>555565859.01999998</v>
      </c>
      <c r="H6" s="29">
        <v>535524519.49000001</v>
      </c>
      <c r="I6" s="29">
        <f t="shared" si="0"/>
        <v>5140611591.7699995</v>
      </c>
    </row>
    <row r="7" spans="1:9">
      <c r="A7" s="24">
        <v>10609</v>
      </c>
      <c r="B7" s="24" t="s">
        <v>42</v>
      </c>
      <c r="C7" s="28" t="s">
        <v>55</v>
      </c>
      <c r="D7" s="29">
        <v>982336.28</v>
      </c>
      <c r="E7" s="29">
        <v>0</v>
      </c>
      <c r="F7" s="29">
        <v>0</v>
      </c>
      <c r="G7" s="29">
        <v>0</v>
      </c>
      <c r="H7" s="29">
        <v>0</v>
      </c>
      <c r="I7" s="29">
        <f t="shared" si="0"/>
        <v>982336.28</v>
      </c>
    </row>
    <row r="8" spans="1:9">
      <c r="A8" s="24">
        <v>10611</v>
      </c>
      <c r="B8" s="24" t="s">
        <v>43</v>
      </c>
      <c r="C8" s="28" t="s">
        <v>55</v>
      </c>
      <c r="D8" s="29">
        <v>6969250.8099999996</v>
      </c>
      <c r="E8" s="29">
        <v>0</v>
      </c>
      <c r="F8" s="29">
        <v>110730653.75</v>
      </c>
      <c r="G8" s="29">
        <v>14330566.050000001</v>
      </c>
      <c r="H8" s="29">
        <v>2637593.25</v>
      </c>
      <c r="I8" s="29">
        <f t="shared" si="0"/>
        <v>134668063.86000001</v>
      </c>
    </row>
    <row r="9" spans="1:9">
      <c r="A9" s="24">
        <v>10612</v>
      </c>
      <c r="B9" s="24" t="s">
        <v>44</v>
      </c>
      <c r="C9" s="28" t="s">
        <v>55</v>
      </c>
      <c r="D9" s="29">
        <v>706906.06</v>
      </c>
      <c r="E9" s="29">
        <v>0</v>
      </c>
      <c r="F9" s="29">
        <v>0</v>
      </c>
      <c r="G9" s="29">
        <v>0</v>
      </c>
      <c r="H9" s="29">
        <v>0</v>
      </c>
      <c r="I9" s="29">
        <f t="shared" si="0"/>
        <v>706906.06</v>
      </c>
    </row>
    <row r="10" spans="1:9">
      <c r="A10" s="24">
        <v>10613</v>
      </c>
      <c r="B10" s="24" t="s">
        <v>45</v>
      </c>
      <c r="C10" s="28" t="s">
        <v>55</v>
      </c>
      <c r="D10" s="29">
        <v>94289.3</v>
      </c>
      <c r="E10" s="29">
        <v>0</v>
      </c>
      <c r="F10" s="29">
        <v>0</v>
      </c>
      <c r="G10" s="29">
        <v>0</v>
      </c>
      <c r="H10" s="29">
        <v>0</v>
      </c>
      <c r="I10" s="29">
        <f t="shared" si="0"/>
        <v>94289.3</v>
      </c>
    </row>
    <row r="11" spans="1:9">
      <c r="A11" s="24">
        <v>10621</v>
      </c>
      <c r="B11" s="24" t="s">
        <v>46</v>
      </c>
      <c r="C11" s="28" t="s">
        <v>55</v>
      </c>
      <c r="D11" s="29">
        <v>12747590.449999999</v>
      </c>
      <c r="E11" s="29">
        <v>1074602.58</v>
      </c>
      <c r="F11" s="29">
        <v>1603703.06</v>
      </c>
      <c r="G11" s="29">
        <v>3195185.75</v>
      </c>
      <c r="H11" s="29">
        <v>2623402.7799999998</v>
      </c>
      <c r="I11" s="29">
        <f t="shared" si="0"/>
        <v>21244484.620000001</v>
      </c>
    </row>
    <row r="12" spans="1:9">
      <c r="A12" s="24">
        <v>10622</v>
      </c>
      <c r="B12" s="24" t="s">
        <v>47</v>
      </c>
      <c r="C12" s="28" t="s">
        <v>55</v>
      </c>
      <c r="D12" s="29">
        <v>360225878.75</v>
      </c>
      <c r="E12" s="29">
        <v>27224859.93</v>
      </c>
      <c r="F12" s="29">
        <v>34158684.810000002</v>
      </c>
      <c r="G12" s="29">
        <v>55074516.460000008</v>
      </c>
      <c r="H12" s="29">
        <v>53648774.719999999</v>
      </c>
      <c r="I12" s="29">
        <f t="shared" si="0"/>
        <v>530332714.67000008</v>
      </c>
    </row>
    <row r="13" spans="1:9">
      <c r="A13" s="24">
        <v>10631</v>
      </c>
      <c r="B13" s="24" t="s">
        <v>48</v>
      </c>
      <c r="C13" s="28" t="s">
        <v>56</v>
      </c>
      <c r="D13" s="29"/>
      <c r="E13" s="29"/>
      <c r="F13" s="29"/>
      <c r="G13" s="29"/>
      <c r="H13" s="29"/>
      <c r="I13" s="29">
        <f t="shared" si="0"/>
        <v>0</v>
      </c>
    </row>
    <row r="14" spans="1:9">
      <c r="A14" s="24">
        <v>10641</v>
      </c>
      <c r="B14" s="24" t="s">
        <v>49</v>
      </c>
      <c r="C14" s="28" t="s">
        <v>56</v>
      </c>
      <c r="D14" s="29"/>
      <c r="E14" s="29"/>
      <c r="F14" s="29"/>
      <c r="G14" s="29"/>
      <c r="H14" s="29"/>
      <c r="I14" s="29">
        <f t="shared" si="0"/>
        <v>0</v>
      </c>
    </row>
    <row r="15" spans="1:9">
      <c r="A15" s="24">
        <v>10699</v>
      </c>
      <c r="B15" s="24" t="s">
        <v>50</v>
      </c>
      <c r="C15" s="28"/>
      <c r="D15" s="29"/>
      <c r="E15" s="29"/>
      <c r="F15" s="29"/>
      <c r="G15" s="29"/>
      <c r="H15" s="29"/>
      <c r="I15" s="29">
        <f t="shared" si="0"/>
        <v>0</v>
      </c>
    </row>
    <row r="16" spans="1:9">
      <c r="A16" s="24"/>
      <c r="B16" s="24"/>
      <c r="C16" s="24"/>
      <c r="D16" s="29"/>
      <c r="E16" s="29"/>
      <c r="F16" s="29"/>
      <c r="G16" s="29"/>
      <c r="H16" s="29"/>
      <c r="I16" s="29">
        <f t="shared" si="0"/>
        <v>0</v>
      </c>
    </row>
    <row r="17" spans="1:9">
      <c r="A17" s="30"/>
      <c r="B17" s="30"/>
      <c r="C17" s="30" t="s">
        <v>0</v>
      </c>
      <c r="D17" s="31">
        <f>SUM(D3:D16)</f>
        <v>8760214627.7400017</v>
      </c>
      <c r="E17" s="31">
        <f t="shared" ref="E17:G17" si="1">SUM(E3:E16)</f>
        <v>1641480317.4400001</v>
      </c>
      <c r="F17" s="31">
        <f t="shared" si="1"/>
        <v>1306662726.77</v>
      </c>
      <c r="G17" s="31">
        <f t="shared" si="1"/>
        <v>1418781449.4199998</v>
      </c>
      <c r="H17" s="31">
        <f t="shared" ref="H17" si="2">SUM(H3:H16)</f>
        <v>1276380343.28</v>
      </c>
      <c r="I17" s="31">
        <f>SUM(I3:I16)</f>
        <v>14403519464.650002</v>
      </c>
    </row>
    <row r="18" spans="1:9">
      <c r="A18" s="30"/>
      <c r="B18" s="30"/>
      <c r="C18" s="30" t="s">
        <v>51</v>
      </c>
      <c r="D18" s="32">
        <f>D17/10^7</f>
        <v>876.02146277400016</v>
      </c>
      <c r="E18" s="32">
        <f t="shared" ref="E18:I18" si="3">E17/10^7</f>
        <v>164.14803174400001</v>
      </c>
      <c r="F18" s="32">
        <f t="shared" si="3"/>
        <v>130.66627267699999</v>
      </c>
      <c r="G18" s="32">
        <f t="shared" si="3"/>
        <v>141.87814494199998</v>
      </c>
      <c r="H18" s="32">
        <f t="shared" ref="H18" si="4">H17/10^7</f>
        <v>127.638034328</v>
      </c>
      <c r="I18" s="32">
        <f t="shared" si="3"/>
        <v>1440.3519464650001</v>
      </c>
    </row>
    <row r="19" spans="1:9">
      <c r="A19" s="33"/>
      <c r="B19" s="33"/>
      <c r="C19" s="33"/>
      <c r="D19" s="33"/>
      <c r="E19" s="33"/>
      <c r="F19" s="33"/>
      <c r="G19" s="33"/>
      <c r="H19" s="33"/>
      <c r="I19" s="33"/>
    </row>
    <row r="20" spans="1:9">
      <c r="A20" s="49" t="s">
        <v>52</v>
      </c>
      <c r="B20" s="49"/>
      <c r="C20" s="49"/>
      <c r="D20" s="49"/>
      <c r="E20" s="49"/>
      <c r="F20" s="49"/>
      <c r="G20" s="49"/>
      <c r="H20" s="49"/>
      <c r="I20" s="49"/>
    </row>
    <row r="21" spans="1:9" s="26" customFormat="1" ht="51">
      <c r="A21" s="25" t="s">
        <v>29</v>
      </c>
      <c r="B21" s="25" t="s">
        <v>53</v>
      </c>
      <c r="C21" s="25" t="s">
        <v>31</v>
      </c>
      <c r="D21" s="25" t="s">
        <v>32</v>
      </c>
      <c r="E21" s="25" t="s">
        <v>33</v>
      </c>
      <c r="F21" s="25" t="s">
        <v>34</v>
      </c>
      <c r="G21" s="25" t="s">
        <v>35</v>
      </c>
      <c r="H21" s="25" t="s">
        <v>36</v>
      </c>
      <c r="I21" s="25" t="s">
        <v>37</v>
      </c>
    </row>
    <row r="22" spans="1:9" ht="26.25">
      <c r="A22" s="24">
        <v>10605</v>
      </c>
      <c r="B22" s="27" t="s">
        <v>38</v>
      </c>
      <c r="C22" s="28"/>
      <c r="D22" s="29"/>
      <c r="E22" s="29"/>
      <c r="F22" s="29"/>
      <c r="G22" s="29">
        <v>9328527.1500000004</v>
      </c>
      <c r="H22" s="29"/>
      <c r="I22" s="29">
        <f>SUM(D22:H22)</f>
        <v>9328527.1500000004</v>
      </c>
    </row>
    <row r="23" spans="1:9" ht="39">
      <c r="A23" s="24">
        <v>10606</v>
      </c>
      <c r="B23" s="27" t="s">
        <v>39</v>
      </c>
      <c r="C23" s="28"/>
      <c r="D23" s="29"/>
      <c r="E23" s="29"/>
      <c r="F23" s="29"/>
      <c r="G23" s="29"/>
      <c r="H23" s="29"/>
      <c r="I23" s="29">
        <f t="shared" ref="I23:I34" si="5">SUM(D23:H23)</f>
        <v>0</v>
      </c>
    </row>
    <row r="24" spans="1:9">
      <c r="A24" s="24">
        <v>10607</v>
      </c>
      <c r="B24" s="24" t="s">
        <v>40</v>
      </c>
      <c r="C24" s="28"/>
      <c r="D24" s="29"/>
      <c r="E24" s="29"/>
      <c r="F24" s="29"/>
      <c r="G24" s="29"/>
      <c r="H24" s="29"/>
      <c r="I24" s="29">
        <f t="shared" si="5"/>
        <v>0</v>
      </c>
    </row>
    <row r="25" spans="1:9">
      <c r="A25" s="24">
        <v>10608</v>
      </c>
      <c r="B25" s="24" t="s">
        <v>41</v>
      </c>
      <c r="C25" s="28"/>
      <c r="D25" s="29"/>
      <c r="E25" s="29"/>
      <c r="F25" s="29"/>
      <c r="G25" s="29"/>
      <c r="H25" s="29"/>
      <c r="I25" s="29">
        <f t="shared" si="5"/>
        <v>0</v>
      </c>
    </row>
    <row r="26" spans="1:9">
      <c r="A26" s="24">
        <v>10609</v>
      </c>
      <c r="B26" s="24" t="s">
        <v>42</v>
      </c>
      <c r="C26" s="28"/>
      <c r="D26" s="29"/>
      <c r="E26" s="29"/>
      <c r="F26" s="29"/>
      <c r="G26" s="29"/>
      <c r="H26" s="29"/>
      <c r="I26" s="29">
        <f t="shared" si="5"/>
        <v>0</v>
      </c>
    </row>
    <row r="27" spans="1:9">
      <c r="A27" s="24">
        <v>10611</v>
      </c>
      <c r="B27" s="24" t="s">
        <v>43</v>
      </c>
      <c r="C27" s="28"/>
      <c r="D27" s="29"/>
      <c r="E27" s="29"/>
      <c r="F27" s="29"/>
      <c r="G27" s="29"/>
      <c r="H27" s="29"/>
      <c r="I27" s="29">
        <f t="shared" si="5"/>
        <v>0</v>
      </c>
    </row>
    <row r="28" spans="1:9">
      <c r="A28" s="24">
        <v>10612</v>
      </c>
      <c r="B28" s="24" t="s">
        <v>44</v>
      </c>
      <c r="C28" s="28"/>
      <c r="D28" s="29"/>
      <c r="E28" s="29"/>
      <c r="F28" s="29"/>
      <c r="G28" s="29"/>
      <c r="H28" s="29"/>
      <c r="I28" s="29">
        <f t="shared" si="5"/>
        <v>0</v>
      </c>
    </row>
    <row r="29" spans="1:9">
      <c r="A29" s="24">
        <v>10613</v>
      </c>
      <c r="B29" s="24" t="s">
        <v>45</v>
      </c>
      <c r="C29" s="28"/>
      <c r="D29" s="29"/>
      <c r="E29" s="29"/>
      <c r="F29" s="29"/>
      <c r="G29" s="29"/>
      <c r="H29" s="29"/>
      <c r="I29" s="29">
        <f t="shared" si="5"/>
        <v>0</v>
      </c>
    </row>
    <row r="30" spans="1:9">
      <c r="A30" s="24">
        <v>10621</v>
      </c>
      <c r="B30" s="24" t="s">
        <v>46</v>
      </c>
      <c r="C30" s="28"/>
      <c r="D30" s="29"/>
      <c r="E30" s="29"/>
      <c r="F30" s="29"/>
      <c r="G30" s="29"/>
      <c r="H30" s="29"/>
      <c r="I30" s="29">
        <f t="shared" si="5"/>
        <v>0</v>
      </c>
    </row>
    <row r="31" spans="1:9">
      <c r="A31" s="24">
        <v>10622</v>
      </c>
      <c r="B31" s="24" t="s">
        <v>47</v>
      </c>
      <c r="C31" s="28"/>
      <c r="D31" s="29"/>
      <c r="E31" s="29"/>
      <c r="F31" s="29"/>
      <c r="G31" s="29"/>
      <c r="H31" s="29"/>
      <c r="I31" s="29">
        <f t="shared" si="5"/>
        <v>0</v>
      </c>
    </row>
    <row r="32" spans="1:9">
      <c r="A32" s="24">
        <v>10631</v>
      </c>
      <c r="B32" s="24" t="s">
        <v>48</v>
      </c>
      <c r="C32" s="28"/>
      <c r="D32" s="29">
        <v>923776994.30999994</v>
      </c>
      <c r="E32" s="29">
        <v>174328526.85999998</v>
      </c>
      <c r="F32" s="29">
        <v>137388148.72999999</v>
      </c>
      <c r="G32" s="29">
        <v>248087984.13000003</v>
      </c>
      <c r="H32" s="29">
        <v>248992100.12</v>
      </c>
      <c r="I32" s="29">
        <f t="shared" si="5"/>
        <v>1732573754.1500001</v>
      </c>
    </row>
    <row r="33" spans="1:9">
      <c r="A33" s="24">
        <v>10641</v>
      </c>
      <c r="B33" s="24" t="s">
        <v>49</v>
      </c>
      <c r="C33" s="28"/>
      <c r="D33" s="29">
        <v>23698293.629999999</v>
      </c>
      <c r="E33" s="29">
        <v>278078.67</v>
      </c>
      <c r="F33" s="29">
        <v>1167432.0599999996</v>
      </c>
      <c r="G33" s="29">
        <v>824179.44000000018</v>
      </c>
      <c r="H33" s="29">
        <v>1408307.73</v>
      </c>
      <c r="I33" s="29">
        <f t="shared" si="5"/>
        <v>27376291.530000001</v>
      </c>
    </row>
    <row r="34" spans="1:9">
      <c r="A34" s="24">
        <v>10699</v>
      </c>
      <c r="B34" s="24" t="s">
        <v>50</v>
      </c>
      <c r="C34" s="28"/>
      <c r="D34" s="29"/>
      <c r="E34" s="29"/>
      <c r="F34" s="29"/>
      <c r="G34" s="29"/>
      <c r="H34" s="29"/>
      <c r="I34" s="29">
        <f t="shared" si="5"/>
        <v>0</v>
      </c>
    </row>
    <row r="35" spans="1:9">
      <c r="A35" s="24"/>
      <c r="B35" s="24"/>
      <c r="C35" s="24"/>
      <c r="D35" s="29"/>
      <c r="E35" s="29"/>
      <c r="F35" s="29"/>
      <c r="G35" s="29"/>
      <c r="H35" s="29"/>
      <c r="I35" s="29"/>
    </row>
    <row r="36" spans="1:9">
      <c r="A36" s="30"/>
      <c r="B36" s="30"/>
      <c r="C36" s="30" t="s">
        <v>0</v>
      </c>
      <c r="D36" s="31">
        <f>SUM(D22:D35)</f>
        <v>947475287.93999994</v>
      </c>
      <c r="E36" s="31">
        <f t="shared" ref="E36:G36" si="6">SUM(E22:E35)</f>
        <v>174606605.52999997</v>
      </c>
      <c r="F36" s="31">
        <f t="shared" si="6"/>
        <v>138555580.78999999</v>
      </c>
      <c r="G36" s="31">
        <f t="shared" si="6"/>
        <v>258240690.72000003</v>
      </c>
      <c r="H36" s="31">
        <f t="shared" ref="H36" si="7">SUM(H22:H35)</f>
        <v>250400407.84999999</v>
      </c>
      <c r="I36" s="31">
        <f t="shared" ref="I36" si="8">SUM(I22:I35)</f>
        <v>1769278572.8300002</v>
      </c>
    </row>
    <row r="37" spans="1:9">
      <c r="A37" s="30"/>
      <c r="B37" s="30"/>
      <c r="C37" s="30" t="s">
        <v>51</v>
      </c>
      <c r="D37" s="32">
        <f>D36/10^7</f>
        <v>94.74752879399999</v>
      </c>
      <c r="E37" s="32">
        <f t="shared" ref="E37:G37" si="9">E36/10^7</f>
        <v>17.460660552999997</v>
      </c>
      <c r="F37" s="32">
        <f t="shared" si="9"/>
        <v>13.855558079</v>
      </c>
      <c r="G37" s="32">
        <f t="shared" si="9"/>
        <v>25.824069072000004</v>
      </c>
      <c r="H37" s="32">
        <f t="shared" ref="H37" si="10">H36/10^7</f>
        <v>25.040040784999999</v>
      </c>
      <c r="I37" s="32">
        <f t="shared" ref="I37" si="11">I36/10^7</f>
        <v>176.92785728300001</v>
      </c>
    </row>
    <row r="38" spans="1:9">
      <c r="A38" s="34"/>
      <c r="B38" s="33"/>
      <c r="C38" s="33"/>
      <c r="D38" s="33"/>
      <c r="E38" s="33"/>
      <c r="F38" s="33"/>
      <c r="G38" s="33"/>
      <c r="H38" s="33"/>
      <c r="I38" s="33"/>
    </row>
    <row r="39" spans="1:9">
      <c r="A39" s="33"/>
      <c r="B39" s="33"/>
      <c r="C39" s="33"/>
      <c r="D39" s="33"/>
      <c r="E39" s="33"/>
      <c r="F39" s="33"/>
      <c r="G39" s="33"/>
      <c r="H39" s="33"/>
      <c r="I39" s="33"/>
    </row>
    <row r="40" spans="1:9">
      <c r="A40" s="35" t="s">
        <v>54</v>
      </c>
      <c r="B40" s="33"/>
      <c r="C40" s="33"/>
      <c r="D40" s="33"/>
      <c r="E40" s="33"/>
      <c r="F40" s="33"/>
      <c r="G40" s="33"/>
      <c r="H40" s="33"/>
      <c r="I40" s="33"/>
    </row>
    <row r="41" spans="1:9" s="26" customFormat="1" ht="51">
      <c r="A41" s="25" t="s">
        <v>29</v>
      </c>
      <c r="B41" s="25" t="s">
        <v>53</v>
      </c>
      <c r="C41" s="25" t="s">
        <v>31</v>
      </c>
      <c r="D41" s="25" t="s">
        <v>32</v>
      </c>
      <c r="E41" s="25" t="s">
        <v>33</v>
      </c>
      <c r="F41" s="25" t="s">
        <v>34</v>
      </c>
      <c r="G41" s="25" t="s">
        <v>35</v>
      </c>
      <c r="H41" s="25" t="s">
        <v>36</v>
      </c>
      <c r="I41" s="25" t="s">
        <v>37</v>
      </c>
    </row>
    <row r="42" spans="1:9" ht="26.25">
      <c r="A42" s="24">
        <v>10605</v>
      </c>
      <c r="B42" s="27" t="s">
        <v>38</v>
      </c>
      <c r="C42" s="28"/>
      <c r="D42" s="29">
        <f>+D3+D22</f>
        <v>0</v>
      </c>
      <c r="E42" s="29">
        <f t="shared" ref="E42:G42" si="12">+E3+E22</f>
        <v>0</v>
      </c>
      <c r="F42" s="29">
        <f t="shared" si="12"/>
        <v>0</v>
      </c>
      <c r="G42" s="29">
        <f t="shared" si="12"/>
        <v>9328527.1500000004</v>
      </c>
      <c r="H42" s="29">
        <f t="shared" ref="H42" si="13">+H3+H22</f>
        <v>0</v>
      </c>
      <c r="I42" s="29">
        <f>SUM(D42:H42)</f>
        <v>9328527.1500000004</v>
      </c>
    </row>
    <row r="43" spans="1:9" ht="39">
      <c r="A43" s="24">
        <v>10606</v>
      </c>
      <c r="B43" s="27" t="s">
        <v>39</v>
      </c>
      <c r="C43" s="28"/>
      <c r="D43" s="29">
        <f t="shared" ref="D43:G54" si="14">+D4+D23</f>
        <v>7759629.3099999996</v>
      </c>
      <c r="E43" s="29">
        <f t="shared" si="14"/>
        <v>147987.07999999999</v>
      </c>
      <c r="F43" s="29">
        <f t="shared" si="14"/>
        <v>4556991.1800000006</v>
      </c>
      <c r="G43" s="29">
        <f t="shared" si="14"/>
        <v>57736628.409999996</v>
      </c>
      <c r="H43" s="29">
        <f t="shared" ref="H43" si="15">+H4+H23</f>
        <v>0</v>
      </c>
      <c r="I43" s="29">
        <f t="shared" ref="I43:I54" si="16">SUM(D43:H43)</f>
        <v>70201235.979999989</v>
      </c>
    </row>
    <row r="44" spans="1:9">
      <c r="A44" s="24">
        <v>10607</v>
      </c>
      <c r="B44" s="24" t="s">
        <v>40</v>
      </c>
      <c r="C44" s="28"/>
      <c r="D44" s="29">
        <f t="shared" si="14"/>
        <v>5296009833.8900003</v>
      </c>
      <c r="E44" s="29">
        <f t="shared" si="14"/>
        <v>1114394887.6500001</v>
      </c>
      <c r="F44" s="29">
        <f t="shared" si="14"/>
        <v>679448373.79999995</v>
      </c>
      <c r="G44" s="29">
        <f t="shared" si="14"/>
        <v>732878693.73000002</v>
      </c>
      <c r="H44" s="29">
        <f t="shared" ref="H44" si="17">+H5+H24</f>
        <v>681946053.03999996</v>
      </c>
      <c r="I44" s="29">
        <f t="shared" si="16"/>
        <v>8504677842.1100016</v>
      </c>
    </row>
    <row r="45" spans="1:9">
      <c r="A45" s="24">
        <v>10608</v>
      </c>
      <c r="B45" s="24" t="s">
        <v>41</v>
      </c>
      <c r="C45" s="28"/>
      <c r="D45" s="29">
        <f t="shared" si="14"/>
        <v>3074718912.8899999</v>
      </c>
      <c r="E45" s="29">
        <f t="shared" si="14"/>
        <v>498637980.19999999</v>
      </c>
      <c r="F45" s="29">
        <f t="shared" si="14"/>
        <v>476164320.17000008</v>
      </c>
      <c r="G45" s="29">
        <f t="shared" si="14"/>
        <v>555565859.01999998</v>
      </c>
      <c r="H45" s="29">
        <f t="shared" ref="H45" si="18">+H6+H25</f>
        <v>535524519.49000001</v>
      </c>
      <c r="I45" s="29">
        <f t="shared" si="16"/>
        <v>5140611591.7699995</v>
      </c>
    </row>
    <row r="46" spans="1:9">
      <c r="A46" s="24">
        <v>10609</v>
      </c>
      <c r="B46" s="24" t="s">
        <v>42</v>
      </c>
      <c r="C46" s="28"/>
      <c r="D46" s="29">
        <f t="shared" si="14"/>
        <v>982336.28</v>
      </c>
      <c r="E46" s="29">
        <f t="shared" si="14"/>
        <v>0</v>
      </c>
      <c r="F46" s="29">
        <f t="shared" si="14"/>
        <v>0</v>
      </c>
      <c r="G46" s="29">
        <f t="shared" si="14"/>
        <v>0</v>
      </c>
      <c r="H46" s="29">
        <f t="shared" ref="H46" si="19">+H7+H26</f>
        <v>0</v>
      </c>
      <c r="I46" s="29">
        <f t="shared" si="16"/>
        <v>982336.28</v>
      </c>
    </row>
    <row r="47" spans="1:9">
      <c r="A47" s="24">
        <v>10611</v>
      </c>
      <c r="B47" s="24" t="s">
        <v>43</v>
      </c>
      <c r="C47" s="28"/>
      <c r="D47" s="29">
        <f t="shared" si="14"/>
        <v>6969250.8099999996</v>
      </c>
      <c r="E47" s="29">
        <f t="shared" si="14"/>
        <v>0</v>
      </c>
      <c r="F47" s="29">
        <f t="shared" si="14"/>
        <v>110730653.75</v>
      </c>
      <c r="G47" s="29">
        <f t="shared" si="14"/>
        <v>14330566.050000001</v>
      </c>
      <c r="H47" s="29">
        <f t="shared" ref="H47" si="20">+H8+H27</f>
        <v>2637593.25</v>
      </c>
      <c r="I47" s="29">
        <f t="shared" si="16"/>
        <v>134668063.86000001</v>
      </c>
    </row>
    <row r="48" spans="1:9">
      <c r="A48" s="24">
        <v>10612</v>
      </c>
      <c r="B48" s="24" t="s">
        <v>44</v>
      </c>
      <c r="C48" s="28"/>
      <c r="D48" s="29">
        <f t="shared" si="14"/>
        <v>706906.06</v>
      </c>
      <c r="E48" s="29">
        <f t="shared" si="14"/>
        <v>0</v>
      </c>
      <c r="F48" s="29">
        <f t="shared" si="14"/>
        <v>0</v>
      </c>
      <c r="G48" s="29">
        <f t="shared" si="14"/>
        <v>0</v>
      </c>
      <c r="H48" s="29">
        <f t="shared" ref="H48" si="21">+H9+H28</f>
        <v>0</v>
      </c>
      <c r="I48" s="29">
        <f t="shared" si="16"/>
        <v>706906.06</v>
      </c>
    </row>
    <row r="49" spans="1:9">
      <c r="A49" s="24">
        <v>10613</v>
      </c>
      <c r="B49" s="24" t="s">
        <v>45</v>
      </c>
      <c r="C49" s="28"/>
      <c r="D49" s="29">
        <f t="shared" si="14"/>
        <v>94289.3</v>
      </c>
      <c r="E49" s="29">
        <f t="shared" si="14"/>
        <v>0</v>
      </c>
      <c r="F49" s="29">
        <f t="shared" si="14"/>
        <v>0</v>
      </c>
      <c r="G49" s="29">
        <f t="shared" si="14"/>
        <v>0</v>
      </c>
      <c r="H49" s="29">
        <f t="shared" ref="H49" si="22">+H10+H29</f>
        <v>0</v>
      </c>
      <c r="I49" s="29">
        <f t="shared" si="16"/>
        <v>94289.3</v>
      </c>
    </row>
    <row r="50" spans="1:9">
      <c r="A50" s="24">
        <v>10621</v>
      </c>
      <c r="B50" s="24" t="s">
        <v>46</v>
      </c>
      <c r="C50" s="28"/>
      <c r="D50" s="29">
        <f t="shared" si="14"/>
        <v>12747590.449999999</v>
      </c>
      <c r="E50" s="29">
        <f t="shared" si="14"/>
        <v>1074602.58</v>
      </c>
      <c r="F50" s="29">
        <f t="shared" si="14"/>
        <v>1603703.06</v>
      </c>
      <c r="G50" s="29">
        <f t="shared" si="14"/>
        <v>3195185.75</v>
      </c>
      <c r="H50" s="29">
        <f t="shared" ref="H50" si="23">+H11+H30</f>
        <v>2623402.7799999998</v>
      </c>
      <c r="I50" s="29">
        <f t="shared" si="16"/>
        <v>21244484.620000001</v>
      </c>
    </row>
    <row r="51" spans="1:9">
      <c r="A51" s="24">
        <v>10622</v>
      </c>
      <c r="B51" s="24" t="s">
        <v>47</v>
      </c>
      <c r="C51" s="28"/>
      <c r="D51" s="29">
        <f t="shared" si="14"/>
        <v>360225878.75</v>
      </c>
      <c r="E51" s="29">
        <f t="shared" si="14"/>
        <v>27224859.93</v>
      </c>
      <c r="F51" s="29">
        <f t="shared" si="14"/>
        <v>34158684.810000002</v>
      </c>
      <c r="G51" s="29">
        <f t="shared" si="14"/>
        <v>55074516.460000008</v>
      </c>
      <c r="H51" s="29">
        <f t="shared" ref="H51" si="24">+H12+H31</f>
        <v>53648774.719999999</v>
      </c>
      <c r="I51" s="29">
        <f t="shared" si="16"/>
        <v>530332714.67000008</v>
      </c>
    </row>
    <row r="52" spans="1:9">
      <c r="A52" s="24">
        <v>10631</v>
      </c>
      <c r="B52" s="24" t="s">
        <v>48</v>
      </c>
      <c r="C52" s="28"/>
      <c r="D52" s="29">
        <f t="shared" si="14"/>
        <v>923776994.30999994</v>
      </c>
      <c r="E52" s="29">
        <f t="shared" si="14"/>
        <v>174328526.85999998</v>
      </c>
      <c r="F52" s="29">
        <f t="shared" si="14"/>
        <v>137388148.72999999</v>
      </c>
      <c r="G52" s="29">
        <f t="shared" si="14"/>
        <v>248087984.13000003</v>
      </c>
      <c r="H52" s="29">
        <f t="shared" ref="H52" si="25">+H13+H32</f>
        <v>248992100.12</v>
      </c>
      <c r="I52" s="29">
        <f t="shared" si="16"/>
        <v>1732573754.1500001</v>
      </c>
    </row>
    <row r="53" spans="1:9">
      <c r="A53" s="24">
        <v>10641</v>
      </c>
      <c r="B53" s="24" t="s">
        <v>49</v>
      </c>
      <c r="C53" s="28"/>
      <c r="D53" s="29">
        <f t="shared" si="14"/>
        <v>23698293.629999999</v>
      </c>
      <c r="E53" s="29">
        <f t="shared" si="14"/>
        <v>278078.67</v>
      </c>
      <c r="F53" s="29">
        <f t="shared" si="14"/>
        <v>1167432.0599999996</v>
      </c>
      <c r="G53" s="29">
        <f t="shared" si="14"/>
        <v>824179.44000000018</v>
      </c>
      <c r="H53" s="29">
        <f t="shared" ref="H53" si="26">+H14+H33</f>
        <v>1408307.73</v>
      </c>
      <c r="I53" s="29">
        <f t="shared" si="16"/>
        <v>27376291.530000001</v>
      </c>
    </row>
    <row r="54" spans="1:9">
      <c r="A54" s="24">
        <v>10699</v>
      </c>
      <c r="B54" s="24" t="s">
        <v>50</v>
      </c>
      <c r="C54" s="28"/>
      <c r="D54" s="29">
        <f t="shared" si="14"/>
        <v>0</v>
      </c>
      <c r="E54" s="29">
        <f t="shared" si="14"/>
        <v>0</v>
      </c>
      <c r="F54" s="29">
        <f t="shared" si="14"/>
        <v>0</v>
      </c>
      <c r="G54" s="29">
        <f t="shared" si="14"/>
        <v>0</v>
      </c>
      <c r="H54" s="29">
        <f t="shared" ref="H54" si="27">+H15+H34</f>
        <v>0</v>
      </c>
      <c r="I54" s="29">
        <f t="shared" si="16"/>
        <v>0</v>
      </c>
    </row>
    <row r="55" spans="1:9">
      <c r="A55" s="24"/>
      <c r="B55" s="24"/>
      <c r="C55" s="24"/>
      <c r="D55" s="29"/>
      <c r="E55" s="29"/>
      <c r="F55" s="29"/>
      <c r="G55" s="29"/>
      <c r="H55" s="29"/>
      <c r="I55" s="29"/>
    </row>
    <row r="56" spans="1:9">
      <c r="A56" s="30"/>
      <c r="B56" s="30"/>
      <c r="C56" s="30" t="s">
        <v>0</v>
      </c>
      <c r="D56" s="31">
        <f>SUM(D42:D55)</f>
        <v>9707689915.6800003</v>
      </c>
      <c r="E56" s="31">
        <f t="shared" ref="E56:I56" si="28">SUM(E42:E55)</f>
        <v>1816086922.97</v>
      </c>
      <c r="F56" s="31">
        <f t="shared" si="28"/>
        <v>1445218307.5599999</v>
      </c>
      <c r="G56" s="31">
        <f t="shared" si="28"/>
        <v>1677022140.1400001</v>
      </c>
      <c r="H56" s="31">
        <f t="shared" ref="H56" si="29">SUM(H42:H55)</f>
        <v>1526780751.1300001</v>
      </c>
      <c r="I56" s="31">
        <f t="shared" si="28"/>
        <v>16172798037.480003</v>
      </c>
    </row>
    <row r="57" spans="1:9">
      <c r="A57" s="30"/>
      <c r="B57" s="30"/>
      <c r="C57" s="30" t="s">
        <v>51</v>
      </c>
      <c r="D57" s="32">
        <f>+D56/10^7</f>
        <v>970.76899156800005</v>
      </c>
      <c r="E57" s="32">
        <f t="shared" ref="E57:I57" si="30">+E56/10^7</f>
        <v>181.608692297</v>
      </c>
      <c r="F57" s="32">
        <f t="shared" si="30"/>
        <v>144.52183075599999</v>
      </c>
      <c r="G57" s="32">
        <f t="shared" si="30"/>
        <v>167.70221401400002</v>
      </c>
      <c r="H57" s="32">
        <f t="shared" ref="H57" si="31">+H56/10^7</f>
        <v>152.67807511300001</v>
      </c>
      <c r="I57" s="32">
        <f t="shared" si="30"/>
        <v>1617.2798037480004</v>
      </c>
    </row>
    <row r="58" spans="1:9">
      <c r="A58" s="33"/>
      <c r="B58" s="33"/>
      <c r="C58" s="33"/>
      <c r="D58" s="36"/>
      <c r="E58" s="36"/>
      <c r="F58" s="36"/>
      <c r="G58" s="36"/>
      <c r="H58" s="36"/>
      <c r="I58" s="36"/>
    </row>
  </sheetData>
  <mergeCells count="2">
    <mergeCell ref="C1:I1"/>
    <mergeCell ref="A20:I20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Dep. Cal. For FY 2019-20 TU</vt:lpstr>
      <vt:lpstr>Dep. Cal. For FY 2020-21 TU</vt:lpstr>
      <vt:lpstr>Sheet2</vt:lpstr>
      <vt:lpstr>'Dep. Cal. For FY 2019-20 TU'!Print_Area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Unnat Panchal</dc:creator>
  <cp:lastModifiedBy>kbchaudhari9324</cp:lastModifiedBy>
  <dcterms:created xsi:type="dcterms:W3CDTF">2021-12-31T10:18:36Z</dcterms:created>
  <dcterms:modified xsi:type="dcterms:W3CDTF">2022-01-27T06:30:15Z</dcterms:modified>
</cp:coreProperties>
</file>